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192.168.11.100\share\共用（項目毎に振分け済）\Ⅴ果実\1業務方法書\Ｒ６業務方法書\興栄印刷原稿\※果樹経営支援対策事業\"/>
    </mc:Choice>
  </mc:AlternateContent>
  <xr:revisionPtr revIDLastSave="0" documentId="13_ncr:1_{D7E6A3F2-5BD2-4B5D-9652-0450BE6044D2}" xr6:coauthVersionLast="47" xr6:coauthVersionMax="47" xr10:uidLastSave="{00000000-0000-0000-0000-000000000000}"/>
  <bookViews>
    <workbookView xWindow="4110" yWindow="90" windowWidth="19935" windowHeight="15480" activeTab="1" xr2:uid="{24319374-5ACF-40CB-8777-75BE7F598CF6}"/>
  </bookViews>
  <sheets>
    <sheet name="1号(表）" sheetId="1" r:id="rId1"/>
    <sheet name="1号 (裏)" sheetId="2" r:id="rId2"/>
  </sheets>
  <externalReferences>
    <externalReference r:id="rId3"/>
  </externalReferences>
  <definedNames>
    <definedName name="_xlnm.Print_Area" localSheetId="1">'1号 (裏)'!$A$1:$FI$65</definedName>
    <definedName name="_xlnm.Print_Area" localSheetId="0">'1号(表）'!$A$1:$FN$76</definedName>
    <definedName name="いちじく">#REF!</definedName>
    <definedName name="うめ">#REF!</definedName>
    <definedName name="うんしゅう">#REF!</definedName>
    <definedName name="うんしゅうみかん_極早生">#REF!</definedName>
    <definedName name="うんしゅうみかん_根域制限栽培">#REF!</definedName>
    <definedName name="うんしゅうみかん_早生">#REF!</definedName>
    <definedName name="うんしゅうみかん_普通">#REF!</definedName>
    <definedName name="おうとう">#REF!</definedName>
    <definedName name="かき_ジョイント栽培">#REF!</definedName>
    <definedName name="かき_普通栽培">#REF!</definedName>
    <definedName name="かんきつ">#REF!</definedName>
    <definedName name="キウイフルーツ">#REF!</definedName>
    <definedName name="くり">#REF!</definedName>
    <definedName name="すもも_ジョイント栽培">#REF!</definedName>
    <definedName name="すもも_普通栽培">#REF!</definedName>
    <definedName name="その他かんきつ類">#REF!</definedName>
    <definedName name="その他果樹">#REF!</definedName>
    <definedName name="なし">#REF!</definedName>
    <definedName name="なし_ジョイント栽培">#REF!</definedName>
    <definedName name="なし_根域制限栽培">#REF!</definedName>
    <definedName name="なし_普通栽培">#REF!</definedName>
    <definedName name="パインアップル">#REF!</definedName>
    <definedName name="びわ">#REF!</definedName>
    <definedName name="ぶどう">#REF!</definedName>
    <definedName name="ぶどう_垣根栽培">#REF!</definedName>
    <definedName name="ぶどう_根域制限栽培">#REF!</definedName>
    <definedName name="ぶどう_普通栽培">#REF!</definedName>
    <definedName name="もも">#REF!</definedName>
    <definedName name="りんご">#REF!</definedName>
    <definedName name="りんご_わい化栽培">#REF!</definedName>
    <definedName name="りんご_新わい化栽培">#REF!</definedName>
    <definedName name="りんご_超高密植栽培">#REF!</definedName>
    <definedName name="りんご_普通栽培">#REF!</definedName>
    <definedName name="下限本数">#REF!</definedName>
    <definedName name="品目">#REF!</definedName>
    <definedName name="品目２">#REF!</definedName>
    <definedName name="放任園発生防止">#REF!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33" i="2" l="1"/>
  <c r="CV33" i="2"/>
  <c r="EP56" i="1"/>
  <c r="EO56" i="1"/>
  <c r="EN56" i="1"/>
  <c r="EM56" i="1"/>
  <c r="EL56" i="1"/>
  <c r="EK56" i="1"/>
  <c r="EH56" i="1"/>
  <c r="EG56" i="1"/>
  <c r="EF56" i="1"/>
  <c r="EE56" i="1"/>
  <c r="ED56" i="1"/>
  <c r="EC56" i="1"/>
  <c r="DZ56" i="1"/>
  <c r="DY56" i="1"/>
  <c r="DX56" i="1"/>
  <c r="DW56" i="1"/>
  <c r="DV56" i="1"/>
  <c r="DU56" i="1"/>
  <c r="DA56" i="1"/>
  <c r="CZ56" i="1"/>
  <c r="CY56" i="1"/>
  <c r="CX56" i="1"/>
  <c r="CW56" i="1"/>
  <c r="CV56" i="1"/>
  <c r="CS56" i="1"/>
  <c r="CR56" i="1"/>
  <c r="CQ56" i="1"/>
  <c r="CP56" i="1"/>
  <c r="CO56" i="1"/>
  <c r="CN56" i="1"/>
  <c r="CE56" i="1"/>
  <c r="CD56" i="1"/>
  <c r="CC56" i="1"/>
  <c r="CB56" i="1"/>
  <c r="CA56" i="1"/>
  <c r="BZ56" i="1"/>
  <c r="DC54" i="1"/>
  <c r="CG54" i="1"/>
  <c r="BY54" i="1"/>
  <c r="EY54" i="1" s="1"/>
  <c r="DC53" i="1"/>
  <c r="CG53" i="1"/>
  <c r="BY53" i="1"/>
  <c r="CM53" i="1" s="1"/>
  <c r="EP52" i="1"/>
  <c r="EO52" i="1"/>
  <c r="EN52" i="1"/>
  <c r="EM52" i="1"/>
  <c r="EL52" i="1"/>
  <c r="EK52" i="1"/>
  <c r="EH52" i="1"/>
  <c r="EG52" i="1"/>
  <c r="EF52" i="1"/>
  <c r="EE52" i="1"/>
  <c r="ED52" i="1"/>
  <c r="EC52" i="1"/>
  <c r="DZ52" i="1"/>
  <c r="DY52" i="1"/>
  <c r="DX52" i="1"/>
  <c r="DW52" i="1"/>
  <c r="DV52" i="1"/>
  <c r="DU52" i="1"/>
  <c r="DA52" i="1"/>
  <c r="CZ52" i="1"/>
  <c r="CY52" i="1"/>
  <c r="CX52" i="1"/>
  <c r="CW52" i="1"/>
  <c r="CV52" i="1"/>
  <c r="CE52" i="1"/>
  <c r="CD52" i="1"/>
  <c r="CC52" i="1"/>
  <c r="CB52" i="1"/>
  <c r="CA52" i="1"/>
  <c r="BZ52" i="1"/>
  <c r="CU50" i="1"/>
  <c r="CL50" i="1"/>
  <c r="CG50" i="1"/>
  <c r="BY50" i="1"/>
  <c r="DL50" i="1" s="1"/>
  <c r="EJ50" i="1" s="1"/>
  <c r="CU49" i="1"/>
  <c r="CL49" i="1"/>
  <c r="CG49" i="1"/>
  <c r="BY49" i="1"/>
  <c r="CU48" i="1"/>
  <c r="CL48" i="1"/>
  <c r="CG48" i="1"/>
  <c r="BY48" i="1"/>
  <c r="EY48" i="1" s="1"/>
  <c r="CU47" i="1"/>
  <c r="CL47" i="1"/>
  <c r="CG47" i="1"/>
  <c r="BY47" i="1"/>
  <c r="EY47" i="1" s="1"/>
  <c r="CU46" i="1"/>
  <c r="CL46" i="1"/>
  <c r="CG46" i="1"/>
  <c r="BY46" i="1"/>
  <c r="CU45" i="1"/>
  <c r="CL45" i="1"/>
  <c r="CG45" i="1"/>
  <c r="BY45" i="1"/>
  <c r="EY45" i="1" s="1"/>
  <c r="CU44" i="1"/>
  <c r="CL44" i="1"/>
  <c r="CG44" i="1"/>
  <c r="BY44" i="1"/>
  <c r="CU43" i="1"/>
  <c r="CL43" i="1"/>
  <c r="CG43" i="1"/>
  <c r="BY43" i="1"/>
  <c r="ER43" i="1" s="1"/>
  <c r="CU42" i="1"/>
  <c r="CL42" i="1"/>
  <c r="CG42" i="1"/>
  <c r="BY42" i="1"/>
  <c r="EY42" i="1" s="1"/>
  <c r="CU41" i="1"/>
  <c r="CL41" i="1"/>
  <c r="CG41" i="1"/>
  <c r="BY41" i="1"/>
  <c r="AO41" i="1"/>
  <c r="CU40" i="1"/>
  <c r="CL40" i="1"/>
  <c r="CG40" i="1"/>
  <c r="BY40" i="1"/>
  <c r="DL40" i="1" s="1"/>
  <c r="EJ40" i="1" s="1"/>
  <c r="CU39" i="1"/>
  <c r="CL39" i="1"/>
  <c r="CG39" i="1"/>
  <c r="BY39" i="1"/>
  <c r="EY39" i="1" s="1"/>
  <c r="CU38" i="1"/>
  <c r="CL38" i="1"/>
  <c r="CG38" i="1"/>
  <c r="BY38" i="1"/>
  <c r="ER38" i="1" s="1"/>
  <c r="CU37" i="1"/>
  <c r="CL37" i="1"/>
  <c r="CG37" i="1"/>
  <c r="BY37" i="1"/>
  <c r="CU36" i="1"/>
  <c r="CL36" i="1"/>
  <c r="CG36" i="1"/>
  <c r="BY36" i="1"/>
  <c r="CU35" i="1"/>
  <c r="CL35" i="1"/>
  <c r="CG35" i="1"/>
  <c r="BY35" i="1"/>
  <c r="CU34" i="1"/>
  <c r="CL34" i="1"/>
  <c r="CG34" i="1"/>
  <c r="BY34" i="1"/>
  <c r="DL34" i="1" s="1"/>
  <c r="AE34" i="1"/>
  <c r="K34" i="1"/>
  <c r="CU33" i="1"/>
  <c r="CL33" i="1"/>
  <c r="CG33" i="1"/>
  <c r="BY33" i="1"/>
  <c r="CU32" i="1"/>
  <c r="CG32" i="1"/>
  <c r="BY32" i="1"/>
  <c r="EY32" i="1" s="1"/>
  <c r="AO32" i="1"/>
  <c r="U32" i="1"/>
  <c r="CU31" i="1"/>
  <c r="CG31" i="1"/>
  <c r="BY31" i="1"/>
  <c r="EY31" i="1" s="1"/>
  <c r="AE31" i="1"/>
  <c r="K31" i="1"/>
  <c r="CU30" i="1"/>
  <c r="CG30" i="1"/>
  <c r="BY30" i="1"/>
  <c r="DL30" i="1" s="1"/>
  <c r="CU29" i="1"/>
  <c r="CG29" i="1"/>
  <c r="BY29" i="1"/>
  <c r="ER29" i="1" s="1"/>
  <c r="CU28" i="1"/>
  <c r="CG28" i="1"/>
  <c r="BY28" i="1"/>
  <c r="EY28" i="1" s="1"/>
  <c r="AG28" i="1"/>
  <c r="DC41" i="1" s="1"/>
  <c r="CM41" i="1" s="1"/>
  <c r="M28" i="1"/>
  <c r="FM27" i="1"/>
  <c r="FL27" i="1"/>
  <c r="CU27" i="1"/>
  <c r="CG27" i="1"/>
  <c r="BY27" i="1"/>
  <c r="E27" i="1"/>
  <c r="AE26" i="1"/>
  <c r="AE25" i="1"/>
  <c r="B25" i="1"/>
  <c r="EE12" i="1"/>
  <c r="CW12" i="1"/>
  <c r="FG54" i="1" s="1"/>
  <c r="CM12" i="1"/>
  <c r="BR12" i="1"/>
  <c r="V12" i="1"/>
  <c r="B12" i="1"/>
  <c r="AE7" i="1"/>
  <c r="K7" i="1"/>
  <c r="CJ4" i="1"/>
  <c r="CA4" i="1"/>
  <c r="BY55" i="1" l="1"/>
  <c r="EY43" i="1"/>
  <c r="DL48" i="1"/>
  <c r="EJ48" i="1" s="1"/>
  <c r="DL43" i="1"/>
  <c r="EJ43" i="1" s="1"/>
  <c r="CU55" i="1"/>
  <c r="ER48" i="1"/>
  <c r="DC27" i="1"/>
  <c r="CM27" i="1" s="1"/>
  <c r="ER40" i="1"/>
  <c r="EY29" i="1"/>
  <c r="EY40" i="1"/>
  <c r="DC31" i="1"/>
  <c r="CM31" i="1" s="1"/>
  <c r="DL53" i="1"/>
  <c r="EJ53" i="1" s="1"/>
  <c r="ER42" i="1"/>
  <c r="DL32" i="1"/>
  <c r="EB32" i="1" s="1"/>
  <c r="EY35" i="1"/>
  <c r="DL29" i="1"/>
  <c r="EJ29" i="1" s="1"/>
  <c r="ER32" i="1"/>
  <c r="ER50" i="1"/>
  <c r="DC32" i="1"/>
  <c r="CM32" i="1" s="1"/>
  <c r="ER35" i="1"/>
  <c r="EY50" i="1"/>
  <c r="BY51" i="1"/>
  <c r="ER53" i="1"/>
  <c r="DC42" i="1"/>
  <c r="CM42" i="1" s="1"/>
  <c r="EY53" i="1"/>
  <c r="CU51" i="1"/>
  <c r="DL28" i="1"/>
  <c r="EJ28" i="1" s="1"/>
  <c r="ER28" i="1"/>
  <c r="DL42" i="1"/>
  <c r="EJ42" i="1" s="1"/>
  <c r="DC28" i="1"/>
  <c r="CM28" i="1" s="1"/>
  <c r="DL35" i="1"/>
  <c r="EJ35" i="1" s="1"/>
  <c r="CU52" i="1"/>
  <c r="CU56" i="1"/>
  <c r="DT39" i="1"/>
  <c r="FG49" i="1"/>
  <c r="FJ49" i="1" s="1"/>
  <c r="FG44" i="1"/>
  <c r="FJ44" i="1" s="1"/>
  <c r="FG27" i="1"/>
  <c r="FG36" i="1"/>
  <c r="FJ36" i="1" s="1"/>
  <c r="FG30" i="1"/>
  <c r="FJ30" i="1" s="1"/>
  <c r="FG28" i="1"/>
  <c r="FG47" i="1"/>
  <c r="FJ47" i="1" s="1"/>
  <c r="FG42" i="1"/>
  <c r="FG39" i="1"/>
  <c r="FJ39" i="1" s="1"/>
  <c r="FG34" i="1"/>
  <c r="FJ34" i="1" s="1"/>
  <c r="FG45" i="1"/>
  <c r="FJ45" i="1" s="1"/>
  <c r="FG37" i="1"/>
  <c r="FJ37" i="1" s="1"/>
  <c r="FG41" i="1"/>
  <c r="FJ41" i="1" s="1"/>
  <c r="FG31" i="1"/>
  <c r="FG29" i="1"/>
  <c r="FJ29" i="1" s="1"/>
  <c r="FG33" i="1"/>
  <c r="FJ33" i="1" s="1"/>
  <c r="FG53" i="1"/>
  <c r="FJ53" i="1" s="1"/>
  <c r="FG32" i="1"/>
  <c r="FG48" i="1"/>
  <c r="FJ48" i="1" s="1"/>
  <c r="FG40" i="1"/>
  <c r="FG46" i="1"/>
  <c r="FJ46" i="1" s="1"/>
  <c r="FG50" i="1"/>
  <c r="FG38" i="1"/>
  <c r="FJ38" i="1" s="1"/>
  <c r="DL46" i="1"/>
  <c r="ER46" i="1"/>
  <c r="EY46" i="1"/>
  <c r="EY44" i="1"/>
  <c r="ER44" i="1"/>
  <c r="DL44" i="1"/>
  <c r="EJ34" i="1"/>
  <c r="EB34" i="1"/>
  <c r="DT45" i="1"/>
  <c r="FG35" i="1"/>
  <c r="EY36" i="1"/>
  <c r="ER36" i="1"/>
  <c r="DL36" i="1"/>
  <c r="EJ30" i="1"/>
  <c r="EB30" i="1"/>
  <c r="EB40" i="1"/>
  <c r="EB50" i="1"/>
  <c r="BY56" i="1"/>
  <c r="BY52" i="1"/>
  <c r="EY34" i="1"/>
  <c r="ER34" i="1"/>
  <c r="FG43" i="1"/>
  <c r="FJ43" i="1" s="1"/>
  <c r="DL38" i="1"/>
  <c r="EY38" i="1"/>
  <c r="EY49" i="1"/>
  <c r="ER49" i="1"/>
  <c r="EY27" i="1"/>
  <c r="ER27" i="1"/>
  <c r="DL27" i="1"/>
  <c r="DL31" i="1"/>
  <c r="ER41" i="1"/>
  <c r="DL41" i="1"/>
  <c r="EY33" i="1"/>
  <c r="ER33" i="1"/>
  <c r="DL33" i="1"/>
  <c r="DL37" i="1"/>
  <c r="DL39" i="1"/>
  <c r="DL45" i="1"/>
  <c r="DL47" i="1"/>
  <c r="DL49" i="1"/>
  <c r="ER31" i="1"/>
  <c r="ER37" i="1"/>
  <c r="ER39" i="1"/>
  <c r="EY41" i="1"/>
  <c r="ER45" i="1"/>
  <c r="EY37" i="1"/>
  <c r="ER47" i="1"/>
  <c r="ER54" i="1"/>
  <c r="DL54" i="1"/>
  <c r="EY30" i="1"/>
  <c r="ER30" i="1"/>
  <c r="CM54" i="1"/>
  <c r="DT28" i="1" l="1"/>
  <c r="EB43" i="1"/>
  <c r="EB53" i="1"/>
  <c r="EJ32" i="1"/>
  <c r="CM55" i="1"/>
  <c r="DT31" i="1"/>
  <c r="DT27" i="1"/>
  <c r="EB48" i="1"/>
  <c r="DO31" i="2"/>
  <c r="DO32" i="2"/>
  <c r="CV32" i="2"/>
  <c r="EB35" i="1"/>
  <c r="DT41" i="1"/>
  <c r="FJ32" i="1"/>
  <c r="EB29" i="1"/>
  <c r="CM51" i="1"/>
  <c r="FJ42" i="1"/>
  <c r="FJ27" i="1"/>
  <c r="DT34" i="1"/>
  <c r="DT29" i="1"/>
  <c r="EB28" i="1"/>
  <c r="DT38" i="1"/>
  <c r="CM52" i="1"/>
  <c r="DT42" i="1"/>
  <c r="EB42" i="1"/>
  <c r="DT37" i="1"/>
  <c r="EJ45" i="1"/>
  <c r="EB45" i="1"/>
  <c r="DT32" i="1"/>
  <c r="EJ38" i="1"/>
  <c r="EB38" i="1"/>
  <c r="FJ31" i="1"/>
  <c r="EB39" i="1"/>
  <c r="EJ39" i="1"/>
  <c r="EJ41" i="1"/>
  <c r="EB41" i="1"/>
  <c r="EJ44" i="1"/>
  <c r="EB44" i="1"/>
  <c r="EJ54" i="1"/>
  <c r="EB54" i="1"/>
  <c r="DT35" i="1"/>
  <c r="FJ35" i="1"/>
  <c r="DT47" i="1"/>
  <c r="EJ31" i="1"/>
  <c r="EB31" i="1"/>
  <c r="DT43" i="1"/>
  <c r="FJ50" i="1"/>
  <c r="DT50" i="1"/>
  <c r="FJ40" i="1"/>
  <c r="DT40" i="1"/>
  <c r="EJ27" i="1"/>
  <c r="EB27" i="1"/>
  <c r="EJ37" i="1"/>
  <c r="EB37" i="1"/>
  <c r="DT53" i="1"/>
  <c r="DT36" i="1"/>
  <c r="EJ49" i="1"/>
  <c r="EB49" i="1"/>
  <c r="FG52" i="1"/>
  <c r="FG56" i="1"/>
  <c r="FJ28" i="1"/>
  <c r="DT54" i="1"/>
  <c r="FJ54" i="1"/>
  <c r="DT49" i="1"/>
  <c r="DT44" i="1"/>
  <c r="CM56" i="1"/>
  <c r="EJ33" i="1"/>
  <c r="EB33" i="1"/>
  <c r="EJ47" i="1"/>
  <c r="EB47" i="1"/>
  <c r="DT33" i="1"/>
  <c r="DT46" i="1"/>
  <c r="EB46" i="1"/>
  <c r="EJ46" i="1"/>
  <c r="DT30" i="1"/>
  <c r="EJ36" i="1"/>
  <c r="EB36" i="1"/>
  <c r="FG51" i="1"/>
  <c r="FG55" i="1"/>
  <c r="DT48" i="1"/>
  <c r="FJ51" i="1" l="1"/>
  <c r="EJ52" i="1"/>
  <c r="EB56" i="1"/>
  <c r="DT56" i="1"/>
  <c r="DT51" i="1"/>
  <c r="EJ56" i="1"/>
  <c r="EB51" i="1"/>
  <c r="EB55" i="1"/>
  <c r="DT52" i="1"/>
  <c r="EJ51" i="1"/>
  <c r="EJ55" i="1"/>
  <c r="EB52" i="1"/>
  <c r="FJ52" i="1"/>
  <c r="FJ56" i="1"/>
  <c r="DT55" i="1"/>
  <c r="FJ55" i="1"/>
</calcChain>
</file>

<file path=xl/sharedStrings.xml><?xml version="1.0" encoding="utf-8"?>
<sst xmlns="http://schemas.openxmlformats.org/spreadsheetml/2006/main" count="526" uniqueCount="146">
  <si>
    <r>
      <rPr>
        <sz val="20"/>
        <rFont val="ＭＳ ゴシック"/>
        <family val="3"/>
        <charset val="128"/>
      </rPr>
      <t>園地番号</t>
    </r>
    <rPh sb="0" eb="2">
      <t>エンチ</t>
    </rPh>
    <rPh sb="2" eb="4">
      <t>バンゴウ</t>
    </rPh>
    <phoneticPr fontId="6"/>
  </si>
  <si>
    <r>
      <rPr>
        <sz val="18"/>
        <rFont val="ＭＳ Ｐゴシック"/>
        <family val="3"/>
        <charset val="128"/>
      </rPr>
      <t>年　度</t>
    </r>
    <rPh sb="0" eb="1">
      <t>ネン</t>
    </rPh>
    <rPh sb="2" eb="3">
      <t>タビ</t>
    </rPh>
    <phoneticPr fontId="3"/>
  </si>
  <si>
    <r>
      <rPr>
        <sz val="18"/>
        <rFont val="ＭＳ Ｐゴシック"/>
        <family val="3"/>
        <charset val="128"/>
      </rPr>
      <t>申請○次</t>
    </r>
    <rPh sb="0" eb="2">
      <t>シンセイ</t>
    </rPh>
    <rPh sb="3" eb="4">
      <t>ジ</t>
    </rPh>
    <phoneticPr fontId="3"/>
  </si>
  <si>
    <t>参考様式１号</t>
    <rPh sb="0" eb="2">
      <t>サンコウ</t>
    </rPh>
    <rPh sb="2" eb="4">
      <t>ヨウシキ</t>
    </rPh>
    <rPh sb="5" eb="6">
      <t>ゴウ</t>
    </rPh>
    <phoneticPr fontId="6"/>
  </si>
  <si>
    <t>果樹経営支援対策整備事業実施計画（実績報告）兼果樹未収益期間支援事業対象者申告書</t>
    <rPh sb="0" eb="2">
      <t>カジュ</t>
    </rPh>
    <rPh sb="2" eb="4">
      <t>ケイエイ</t>
    </rPh>
    <rPh sb="4" eb="6">
      <t>シエン</t>
    </rPh>
    <rPh sb="6" eb="8">
      <t>タイサク</t>
    </rPh>
    <rPh sb="8" eb="10">
      <t>セイビ</t>
    </rPh>
    <rPh sb="10" eb="12">
      <t>ジギョウ</t>
    </rPh>
    <rPh sb="12" eb="14">
      <t>ジッシ</t>
    </rPh>
    <rPh sb="14" eb="16">
      <t>ケイカク</t>
    </rPh>
    <rPh sb="17" eb="19">
      <t>ジッセキ</t>
    </rPh>
    <rPh sb="19" eb="21">
      <t>ホウコク</t>
    </rPh>
    <rPh sb="22" eb="23">
      <t>ケン</t>
    </rPh>
    <rPh sb="23" eb="25">
      <t>カジュ</t>
    </rPh>
    <rPh sb="25" eb="28">
      <t>ミシュウエキ</t>
    </rPh>
    <rPh sb="28" eb="30">
      <t>キカン</t>
    </rPh>
    <rPh sb="30" eb="32">
      <t>シエン</t>
    </rPh>
    <rPh sb="32" eb="34">
      <t>ジギョウ</t>
    </rPh>
    <rPh sb="34" eb="37">
      <t>タイショウシャ</t>
    </rPh>
    <rPh sb="37" eb="40">
      <t>シンコクショ</t>
    </rPh>
    <phoneticPr fontId="6"/>
  </si>
  <si>
    <t>(</t>
    <phoneticPr fontId="6"/>
  </si>
  <si>
    <r>
      <rPr>
        <sz val="24"/>
        <rFont val="ＭＳ ゴシック"/>
        <family val="3"/>
        <charset val="128"/>
      </rPr>
      <t>）</t>
    </r>
    <phoneticPr fontId="6"/>
  </si>
  <si>
    <r>
      <rPr>
        <sz val="20"/>
        <rFont val="ＭＳ ゴシック"/>
        <family val="3"/>
        <charset val="128"/>
      </rPr>
      <t>都道府県名</t>
    </r>
    <rPh sb="0" eb="4">
      <t>トドウフケン</t>
    </rPh>
    <rPh sb="4" eb="5">
      <t>メイ</t>
    </rPh>
    <phoneticPr fontId="6"/>
  </si>
  <si>
    <r>
      <rPr>
        <sz val="20"/>
        <rFont val="ＭＳ ゴシック"/>
        <family val="3"/>
        <charset val="128"/>
      </rPr>
      <t>産地協議会名</t>
    </r>
    <rPh sb="0" eb="2">
      <t>サンチ</t>
    </rPh>
    <rPh sb="2" eb="5">
      <t>キョウギカイ</t>
    </rPh>
    <rPh sb="5" eb="6">
      <t>メイ</t>
    </rPh>
    <phoneticPr fontId="6"/>
  </si>
  <si>
    <r>
      <rPr>
        <sz val="20"/>
        <rFont val="ＭＳ ゴシック"/>
        <family val="3"/>
        <charset val="128"/>
      </rPr>
      <t>区　　　分</t>
    </r>
    <rPh sb="0" eb="1">
      <t>ク</t>
    </rPh>
    <rPh sb="4" eb="5">
      <t>ブン</t>
    </rPh>
    <phoneticPr fontId="6"/>
  </si>
  <si>
    <r>
      <rPr>
        <b/>
        <sz val="22"/>
        <rFont val="ＭＳ ゴシック"/>
        <family val="3"/>
        <charset val="128"/>
      </rPr>
      <t>Ⅰ　農業者の概要</t>
    </r>
    <rPh sb="2" eb="5">
      <t>ノウギョウシャ</t>
    </rPh>
    <rPh sb="6" eb="8">
      <t>ガイヨウ</t>
    </rPh>
    <phoneticPr fontId="6"/>
  </si>
  <si>
    <r>
      <rPr>
        <sz val="20"/>
        <rFont val="ＭＳ ゴシック"/>
        <family val="3"/>
        <charset val="128"/>
      </rPr>
      <t>農業者氏名</t>
    </r>
    <rPh sb="0" eb="3">
      <t>ノウギョウシャ</t>
    </rPh>
    <rPh sb="3" eb="5">
      <t>シメイ</t>
    </rPh>
    <phoneticPr fontId="6"/>
  </si>
  <si>
    <r>
      <rPr>
        <sz val="20"/>
        <rFont val="ＭＳ ゴシック"/>
        <family val="3"/>
        <charset val="128"/>
      </rPr>
      <t>農業者住所</t>
    </r>
    <rPh sb="0" eb="3">
      <t>ノウギョウシャ</t>
    </rPh>
    <rPh sb="3" eb="5">
      <t>ジュウショ</t>
    </rPh>
    <phoneticPr fontId="6"/>
  </si>
  <si>
    <r>
      <rPr>
        <sz val="20"/>
        <rFont val="ＭＳ ゴシック"/>
        <family val="3"/>
        <charset val="128"/>
      </rPr>
      <t>果樹未収益期間支援事業
対象者支援事業申告（確定報告）欄</t>
    </r>
    <rPh sb="0" eb="2">
      <t>カジュ</t>
    </rPh>
    <rPh sb="2" eb="5">
      <t>ミシュウエキ</t>
    </rPh>
    <rPh sb="5" eb="7">
      <t>キカン</t>
    </rPh>
    <rPh sb="7" eb="9">
      <t>シエン</t>
    </rPh>
    <rPh sb="9" eb="11">
      <t>ジギョウ</t>
    </rPh>
    <rPh sb="12" eb="15">
      <t>タイショウシャ</t>
    </rPh>
    <rPh sb="15" eb="17">
      <t>シエン</t>
    </rPh>
    <rPh sb="17" eb="19">
      <t>ジギョウ</t>
    </rPh>
    <rPh sb="19" eb="21">
      <t>シンコク</t>
    </rPh>
    <rPh sb="22" eb="24">
      <t>カクテイ</t>
    </rPh>
    <rPh sb="24" eb="26">
      <t>ホウコク</t>
    </rPh>
    <rPh sb="27" eb="28">
      <t>ラン</t>
    </rPh>
    <phoneticPr fontId="6"/>
  </si>
  <si>
    <r>
      <rPr>
        <sz val="20"/>
        <rFont val="ＭＳ ゴシック"/>
        <family val="3"/>
        <charset val="128"/>
      </rPr>
      <t>農業者の位置づけ</t>
    </r>
    <rPh sb="0" eb="3">
      <t>ノウギョウシャ</t>
    </rPh>
    <rPh sb="4" eb="6">
      <t>イチ</t>
    </rPh>
    <phoneticPr fontId="6"/>
  </si>
  <si>
    <r>
      <rPr>
        <sz val="20"/>
        <rFont val="ＭＳ ゴシック"/>
        <family val="3"/>
        <charset val="128"/>
      </rPr>
      <t>消費税の取扱い</t>
    </r>
    <rPh sb="0" eb="3">
      <t>ショウヒゼイ</t>
    </rPh>
    <rPh sb="4" eb="6">
      <t>トリアツカ</t>
    </rPh>
    <phoneticPr fontId="6"/>
  </si>
  <si>
    <t>果樹共済又は
収入保険の加入状況</t>
    <rPh sb="0" eb="2">
      <t>カジュ</t>
    </rPh>
    <rPh sb="2" eb="4">
      <t>キョウサイ</t>
    </rPh>
    <rPh sb="4" eb="5">
      <t>マタ</t>
    </rPh>
    <rPh sb="7" eb="11">
      <t>シュウニュウホケン</t>
    </rPh>
    <rPh sb="12" eb="14">
      <t>カニュウ</t>
    </rPh>
    <rPh sb="14" eb="16">
      <t>ジョウキョウ</t>
    </rPh>
    <phoneticPr fontId="6"/>
  </si>
  <si>
    <r>
      <rPr>
        <sz val="15"/>
        <rFont val="ＭＳ ゴシック"/>
        <family val="3"/>
        <charset val="128"/>
      </rPr>
      <t>（注）</t>
    </r>
    <rPh sb="1" eb="2">
      <t>チュウ</t>
    </rPh>
    <phoneticPr fontId="6"/>
  </si>
  <si>
    <r>
      <rPr>
        <sz val="22"/>
        <rFont val="ＭＳ ゴシック"/>
        <family val="3"/>
        <charset val="128"/>
      </rPr>
      <t>１　生産者組織が事業を実施する場合、「農業者の氏名」の欄には代表者名を、「農業者住所」の欄には代表者等の住所を記入すること。</t>
    </r>
    <rPh sb="2" eb="5">
      <t>セイサンシャ</t>
    </rPh>
    <rPh sb="5" eb="7">
      <t>ソシキ</t>
    </rPh>
    <rPh sb="8" eb="10">
      <t>ジギョウ</t>
    </rPh>
    <rPh sb="11" eb="13">
      <t>ジッシ</t>
    </rPh>
    <rPh sb="15" eb="17">
      <t>バアイ</t>
    </rPh>
    <rPh sb="19" eb="22">
      <t>ノウギョウシャ</t>
    </rPh>
    <rPh sb="23" eb="25">
      <t>シメイ</t>
    </rPh>
    <rPh sb="27" eb="28">
      <t>ラン</t>
    </rPh>
    <rPh sb="30" eb="33">
      <t>ダイヒョウシャ</t>
    </rPh>
    <rPh sb="33" eb="34">
      <t>メイ</t>
    </rPh>
    <rPh sb="37" eb="39">
      <t>ノウギョウ</t>
    </rPh>
    <rPh sb="39" eb="40">
      <t>シャ</t>
    </rPh>
    <rPh sb="40" eb="42">
      <t>ジュウショ</t>
    </rPh>
    <rPh sb="44" eb="45">
      <t>ラン</t>
    </rPh>
    <rPh sb="47" eb="50">
      <t>ダイヒョウシャ</t>
    </rPh>
    <rPh sb="50" eb="51">
      <t>トウ</t>
    </rPh>
    <rPh sb="52" eb="54">
      <t>ジュウショ</t>
    </rPh>
    <rPh sb="55" eb="57">
      <t>キニュウ</t>
    </rPh>
    <phoneticPr fontId="6"/>
  </si>
  <si>
    <r>
      <rPr>
        <sz val="22"/>
        <rFont val="ＭＳ ゴシック"/>
        <family val="3"/>
        <charset val="128"/>
      </rPr>
      <t>２　農地中間管理機構又は特認団体が事業を実施する場合、「農業者の氏名」の欄には当該機構名、当該団体名、担当部署、担当者名を、「農業者住所」の欄には所在する住所を記入すること。</t>
    </r>
    <rPh sb="2" eb="4">
      <t>ノウチ</t>
    </rPh>
    <rPh sb="4" eb="6">
      <t>チュウカン</t>
    </rPh>
    <rPh sb="6" eb="8">
      <t>カンリ</t>
    </rPh>
    <rPh sb="8" eb="10">
      <t>キコウ</t>
    </rPh>
    <rPh sb="10" eb="11">
      <t>マタ</t>
    </rPh>
    <rPh sb="12" eb="14">
      <t>トクニン</t>
    </rPh>
    <rPh sb="14" eb="16">
      <t>ダンタイ</t>
    </rPh>
    <rPh sb="17" eb="19">
      <t>ジギョウ</t>
    </rPh>
    <rPh sb="20" eb="22">
      <t>ジッシ</t>
    </rPh>
    <rPh sb="24" eb="26">
      <t>バアイ</t>
    </rPh>
    <rPh sb="28" eb="31">
      <t>ノウギョウシャ</t>
    </rPh>
    <rPh sb="32" eb="34">
      <t>シメイ</t>
    </rPh>
    <rPh sb="36" eb="37">
      <t>ラン</t>
    </rPh>
    <rPh sb="39" eb="41">
      <t>トウガイ</t>
    </rPh>
    <rPh sb="41" eb="43">
      <t>キコウ</t>
    </rPh>
    <rPh sb="43" eb="44">
      <t>メイ</t>
    </rPh>
    <rPh sb="45" eb="47">
      <t>トウガイ</t>
    </rPh>
    <rPh sb="47" eb="50">
      <t>ダンタイメイ</t>
    </rPh>
    <rPh sb="51" eb="53">
      <t>タントウ</t>
    </rPh>
    <rPh sb="53" eb="55">
      <t>ブショ</t>
    </rPh>
    <rPh sb="56" eb="59">
      <t>タントウシャ</t>
    </rPh>
    <rPh sb="59" eb="60">
      <t>メイ</t>
    </rPh>
    <rPh sb="63" eb="65">
      <t>ノウギョウ</t>
    </rPh>
    <rPh sb="65" eb="66">
      <t>シャ</t>
    </rPh>
    <rPh sb="66" eb="68">
      <t>ジュウショ</t>
    </rPh>
    <rPh sb="70" eb="71">
      <t>ラン</t>
    </rPh>
    <rPh sb="73" eb="75">
      <t>ショザイ</t>
    </rPh>
    <rPh sb="77" eb="79">
      <t>ジュウショ</t>
    </rPh>
    <rPh sb="80" eb="82">
      <t>キニュウ</t>
    </rPh>
    <phoneticPr fontId="6"/>
  </si>
  <si>
    <r>
      <rPr>
        <b/>
        <sz val="22"/>
        <rFont val="ＭＳ ゴシック"/>
        <family val="3"/>
        <charset val="128"/>
      </rPr>
      <t>Ⅱ　経営支援対策整備事業の事業計画（実績）</t>
    </r>
    <rPh sb="2" eb="4">
      <t>ケイエイ</t>
    </rPh>
    <rPh sb="4" eb="6">
      <t>シエン</t>
    </rPh>
    <rPh sb="6" eb="8">
      <t>タイサク</t>
    </rPh>
    <rPh sb="8" eb="10">
      <t>セイビ</t>
    </rPh>
    <rPh sb="10" eb="12">
      <t>ジギョウ</t>
    </rPh>
    <rPh sb="13" eb="15">
      <t>ジギョウ</t>
    </rPh>
    <rPh sb="15" eb="17">
      <t>ケイカク</t>
    </rPh>
    <rPh sb="18" eb="20">
      <t>ジッセキ</t>
    </rPh>
    <phoneticPr fontId="6"/>
  </si>
  <si>
    <r>
      <rPr>
        <sz val="20"/>
        <rFont val="ＭＳ ゴシック"/>
        <family val="3"/>
        <charset val="128"/>
      </rPr>
      <t>園地
番号</t>
    </r>
    <rPh sb="0" eb="2">
      <t>エンチ</t>
    </rPh>
    <rPh sb="3" eb="5">
      <t>バンゴウ</t>
    </rPh>
    <phoneticPr fontId="6"/>
  </si>
  <si>
    <r>
      <rPr>
        <sz val="20"/>
        <rFont val="ＭＳ ゴシック"/>
        <family val="3"/>
        <charset val="128"/>
      </rPr>
      <t>園地の
所在地</t>
    </r>
    <rPh sb="0" eb="2">
      <t>エンチ</t>
    </rPh>
    <rPh sb="4" eb="7">
      <t>ショザイチ</t>
    </rPh>
    <phoneticPr fontId="6"/>
  </si>
  <si>
    <r>
      <rPr>
        <sz val="20"/>
        <rFont val="ＭＳ ゴシック"/>
        <family val="3"/>
        <charset val="128"/>
      </rPr>
      <t>転換元（現況）</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モト</t>
    </rPh>
    <rPh sb="4" eb="6">
      <t>ゲンキョウ</t>
    </rPh>
    <phoneticPr fontId="6"/>
  </si>
  <si>
    <r>
      <rPr>
        <sz val="20"/>
        <rFont val="ＭＳ ゴシック"/>
        <family val="3"/>
        <charset val="128"/>
      </rPr>
      <t>転換先</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t>
    </r>
    <rPh sb="0" eb="2">
      <t>テンカン</t>
    </rPh>
    <rPh sb="2" eb="3">
      <t>サキ</t>
    </rPh>
    <phoneticPr fontId="6"/>
  </si>
  <si>
    <r>
      <rPr>
        <sz val="20"/>
        <rFont val="ＭＳ ゴシック"/>
        <family val="3"/>
        <charset val="128"/>
      </rPr>
      <t>事業内容</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４</t>
    </r>
    <rPh sb="0" eb="2">
      <t>ジギョウ</t>
    </rPh>
    <rPh sb="2" eb="4">
      <t>ナイヨウ</t>
    </rPh>
    <phoneticPr fontId="6"/>
  </si>
  <si>
    <r>
      <rPr>
        <sz val="20"/>
        <rFont val="ＭＳ ゴシック"/>
        <family val="3"/>
        <charset val="128"/>
      </rPr>
      <t>計画</t>
    </r>
    <rPh sb="0" eb="2">
      <t>ケイカク</t>
    </rPh>
    <phoneticPr fontId="6"/>
  </si>
  <si>
    <r>
      <rPr>
        <sz val="20"/>
        <rFont val="ＭＳ ゴシック"/>
        <family val="3"/>
        <charset val="128"/>
      </rPr>
      <t>　　　　　　　</t>
    </r>
    <r>
      <rPr>
        <sz val="20"/>
        <rFont val="Lucida Sans"/>
        <family val="2"/>
      </rPr>
      <t xml:space="preserve">
</t>
    </r>
    <r>
      <rPr>
        <sz val="20"/>
        <rFont val="ＭＳ ゴシック"/>
        <family val="3"/>
        <charset val="128"/>
      </rPr>
      <t xml:space="preserve">実施面積
（受益面積）
</t>
    </r>
    <rPh sb="8" eb="10">
      <t>ジッシ</t>
    </rPh>
    <rPh sb="10" eb="12">
      <t>メンセキ</t>
    </rPh>
    <rPh sb="14" eb="16">
      <t>ジュエキ</t>
    </rPh>
    <rPh sb="16" eb="18">
      <t>メンセキ</t>
    </rPh>
    <phoneticPr fontId="6"/>
  </si>
  <si>
    <r>
      <rPr>
        <sz val="20"/>
        <rFont val="ＭＳ ゴシック"/>
        <family val="3"/>
        <charset val="128"/>
      </rPr>
      <t xml:space="preserve">事業量
</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８</t>
    </r>
    <rPh sb="0" eb="3">
      <t>ジギョウリョウ</t>
    </rPh>
    <phoneticPr fontId="6"/>
  </si>
  <si>
    <r>
      <rPr>
        <sz val="20"/>
        <rFont val="ＭＳ ゴシック"/>
        <family val="3"/>
        <charset val="128"/>
      </rPr>
      <t>事業費（注）９</t>
    </r>
    <rPh sb="0" eb="3">
      <t>ジギョウヒ</t>
    </rPh>
    <rPh sb="4" eb="5">
      <t>チュウ</t>
    </rPh>
    <phoneticPr fontId="6"/>
  </si>
  <si>
    <r>
      <rPr>
        <sz val="20"/>
        <rFont val="ＭＳ ゴシック"/>
        <family val="3"/>
        <charset val="128"/>
      </rPr>
      <t>定額事業の
支援単価</t>
    </r>
    <rPh sb="0" eb="2">
      <t>テイガク</t>
    </rPh>
    <rPh sb="2" eb="4">
      <t>ジギョウ</t>
    </rPh>
    <rPh sb="6" eb="8">
      <t>シエン</t>
    </rPh>
    <rPh sb="8" eb="10">
      <t>タンカ</t>
    </rPh>
    <phoneticPr fontId="6"/>
  </si>
  <si>
    <r>
      <rPr>
        <sz val="20"/>
        <rFont val="ＭＳ ゴシック"/>
        <family val="3"/>
        <charset val="128"/>
      </rPr>
      <t>定率事業の補助率</t>
    </r>
    <rPh sb="0" eb="2">
      <t>テイリツ</t>
    </rPh>
    <rPh sb="2" eb="4">
      <t>ジギョウ</t>
    </rPh>
    <rPh sb="5" eb="8">
      <t>ホジョリツ</t>
    </rPh>
    <phoneticPr fontId="6"/>
  </si>
  <si>
    <r>
      <rPr>
        <sz val="20"/>
        <rFont val="ＭＳ Ｐゴシック"/>
        <family val="3"/>
        <charset val="128"/>
      </rPr>
      <t>事業完了</t>
    </r>
    <r>
      <rPr>
        <sz val="20"/>
        <rFont val="Lucida Sans"/>
        <family val="2"/>
      </rPr>
      <t xml:space="preserve">      </t>
    </r>
    <r>
      <rPr>
        <sz val="20"/>
        <rFont val="ＭＳ Ｐゴシック"/>
        <family val="3"/>
        <charset val="128"/>
      </rPr>
      <t>区分</t>
    </r>
    <rPh sb="0" eb="2">
      <t>ジギョウ</t>
    </rPh>
    <rPh sb="2" eb="4">
      <t>カンリョウ</t>
    </rPh>
    <rPh sb="10" eb="12">
      <t>クブン</t>
    </rPh>
    <phoneticPr fontId="3"/>
  </si>
  <si>
    <r>
      <rPr>
        <sz val="20"/>
        <rFont val="ＭＳ ゴシック"/>
        <family val="3"/>
        <charset val="128"/>
      </rPr>
      <t>補助金</t>
    </r>
    <r>
      <rPr>
        <vertAlign val="superscript"/>
        <sz val="20"/>
        <rFont val="Lucida Sans"/>
        <family val="2"/>
      </rPr>
      <t>(</t>
    </r>
    <r>
      <rPr>
        <vertAlign val="superscript"/>
        <sz val="20"/>
        <rFont val="ＭＳ ゴシック"/>
        <family val="3"/>
        <charset val="128"/>
      </rPr>
      <t>注</t>
    </r>
    <r>
      <rPr>
        <vertAlign val="superscript"/>
        <sz val="20"/>
        <rFont val="Lucida Sans"/>
        <family val="2"/>
      </rPr>
      <t>)</t>
    </r>
    <r>
      <rPr>
        <vertAlign val="superscript"/>
        <sz val="20"/>
        <rFont val="ＭＳ ゴシック"/>
        <family val="3"/>
        <charset val="128"/>
      </rPr>
      <t>１１</t>
    </r>
    <rPh sb="0" eb="3">
      <t>ホジョキン</t>
    </rPh>
    <phoneticPr fontId="6"/>
  </si>
  <si>
    <r>
      <rPr>
        <sz val="20"/>
        <rFont val="ＭＳ ゴシック"/>
        <family val="3"/>
        <charset val="128"/>
      </rPr>
      <t>事業
着工
（予定）
年月日</t>
    </r>
    <rPh sb="0" eb="2">
      <t>ジギョウ</t>
    </rPh>
    <rPh sb="3" eb="5">
      <t>チャッコウ</t>
    </rPh>
    <rPh sb="7" eb="9">
      <t>ヨテイ</t>
    </rPh>
    <rPh sb="11" eb="13">
      <t>ネンゲツ</t>
    </rPh>
    <rPh sb="13" eb="14">
      <t>ヒ</t>
    </rPh>
    <phoneticPr fontId="6"/>
  </si>
  <si>
    <r>
      <rPr>
        <sz val="20"/>
        <rFont val="ＭＳ ゴシック"/>
        <family val="3"/>
        <charset val="128"/>
      </rPr>
      <t xml:space="preserve">事業
完了
（予定）
年月日
</t>
    </r>
    <r>
      <rPr>
        <sz val="11"/>
        <color theme="1"/>
        <rFont val="游ゴシック"/>
        <family val="2"/>
        <charset val="128"/>
        <scheme val="minor"/>
      </rPr>
      <t/>
    </r>
    <rPh sb="0" eb="2">
      <t>ジギョウ</t>
    </rPh>
    <rPh sb="3" eb="5">
      <t>カンリョウ</t>
    </rPh>
    <rPh sb="7" eb="9">
      <t>ヨテイ</t>
    </rPh>
    <rPh sb="11" eb="13">
      <t>ネンゲツ</t>
    </rPh>
    <rPh sb="13" eb="14">
      <t>ヒ</t>
    </rPh>
    <phoneticPr fontId="6"/>
  </si>
  <si>
    <r>
      <rPr>
        <sz val="20"/>
        <rFont val="ＭＳ ゴシック"/>
        <family val="3"/>
        <charset val="128"/>
      </rPr>
      <t>備　考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１３、１６、１７</t>
    </r>
    <rPh sb="0" eb="1">
      <t>ビ</t>
    </rPh>
    <rPh sb="2" eb="3">
      <t>コウ</t>
    </rPh>
    <phoneticPr fontId="6"/>
  </si>
  <si>
    <r>
      <rPr>
        <sz val="20"/>
        <rFont val="ＭＳ ゴシック"/>
        <family val="3"/>
        <charset val="128"/>
      </rPr>
      <t>品目</t>
    </r>
    <rPh sb="0" eb="2">
      <t>ヒンモク</t>
    </rPh>
    <phoneticPr fontId="6"/>
  </si>
  <si>
    <r>
      <rPr>
        <sz val="20"/>
        <rFont val="ＭＳ ゴシック"/>
        <family val="3"/>
        <charset val="128"/>
      </rPr>
      <t>品種名</t>
    </r>
    <rPh sb="0" eb="2">
      <t>ヒンシュ</t>
    </rPh>
    <rPh sb="2" eb="3">
      <t>メイ</t>
    </rPh>
    <phoneticPr fontId="6"/>
  </si>
  <si>
    <t>)</t>
    <phoneticPr fontId="6"/>
  </si>
  <si>
    <r>
      <rPr>
        <sz val="20"/>
        <rFont val="ＭＳ ゴシック"/>
        <family val="3"/>
        <charset val="128"/>
      </rPr>
      <t>品目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２</t>
    </r>
    <rPh sb="0" eb="2">
      <t>ヒンモク</t>
    </rPh>
    <phoneticPr fontId="6"/>
  </si>
  <si>
    <r>
      <rPr>
        <sz val="20"/>
        <rFont val="ＭＳ ゴシック"/>
        <family val="3"/>
        <charset val="128"/>
      </rPr>
      <t>品種名</t>
    </r>
    <rPh sb="0" eb="3">
      <t>ヒンシュメイ</t>
    </rPh>
    <phoneticPr fontId="6"/>
  </si>
  <si>
    <r>
      <rPr>
        <sz val="20"/>
        <rFont val="ＭＳ ゴシック"/>
        <family val="3"/>
        <charset val="128"/>
      </rPr>
      <t>実績</t>
    </r>
    <rPh sb="0" eb="2">
      <t>ジッセキ</t>
    </rPh>
    <phoneticPr fontId="6"/>
  </si>
  <si>
    <r>
      <rPr>
        <sz val="20"/>
        <rFont val="ＭＳ ゴシック"/>
        <family val="3"/>
        <charset val="128"/>
      </rPr>
      <t xml:space="preserve">定額事業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９，１０</t>
    </r>
    <rPh sb="0" eb="2">
      <t>テイガク</t>
    </rPh>
    <rPh sb="2" eb="4">
      <t>ジギョウ</t>
    </rPh>
    <phoneticPr fontId="6"/>
  </si>
  <si>
    <r>
      <rPr>
        <sz val="20"/>
        <rFont val="ＭＳ ゴシック"/>
        <family val="3"/>
        <charset val="128"/>
      </rPr>
      <t xml:space="preserve">定率事業
</t>
    </r>
    <r>
      <rPr>
        <sz val="20"/>
        <rFont val="Lucida Sans"/>
        <family val="2"/>
      </rPr>
      <t>(</t>
    </r>
    <r>
      <rPr>
        <sz val="20"/>
        <rFont val="ＭＳ ゴシック"/>
        <family val="3"/>
        <charset val="128"/>
      </rPr>
      <t>注</t>
    </r>
    <r>
      <rPr>
        <sz val="20"/>
        <rFont val="Lucida Sans"/>
        <family val="2"/>
      </rPr>
      <t>)</t>
    </r>
    <r>
      <rPr>
        <sz val="20"/>
        <rFont val="ＭＳ ゴシック"/>
        <family val="3"/>
        <charset val="128"/>
      </rPr>
      <t>９，１０</t>
    </r>
    <rPh sb="0" eb="2">
      <t>テイリツ</t>
    </rPh>
    <rPh sb="2" eb="4">
      <t>ジギョウ</t>
    </rPh>
    <phoneticPr fontId="6"/>
  </si>
  <si>
    <r>
      <rPr>
        <sz val="20"/>
        <rFont val="ＭＳ ゴシック"/>
        <family val="3"/>
        <charset val="128"/>
      </rPr>
      <t>初年度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
（注１７）</t>
    </r>
    <rPh sb="0" eb="3">
      <t>ショネンド</t>
    </rPh>
    <rPh sb="3" eb="5">
      <t>トウネンド</t>
    </rPh>
    <rPh sb="4" eb="6">
      <t>カンリョウ</t>
    </rPh>
    <rPh sb="7" eb="9">
      <t>ヨテイ</t>
    </rPh>
    <rPh sb="10" eb="11">
      <t>ブン</t>
    </rPh>
    <rPh sb="13" eb="14">
      <t>チュウ</t>
    </rPh>
    <phoneticPr fontId="6"/>
  </si>
  <si>
    <r>
      <rPr>
        <sz val="20"/>
        <rFont val="ＭＳ ゴシック"/>
        <family val="3"/>
        <charset val="128"/>
      </rPr>
      <t>次年度
完了</t>
    </r>
    <r>
      <rPr>
        <sz val="20"/>
        <rFont val="Lucida Sans"/>
        <family val="2"/>
      </rPr>
      <t>(</t>
    </r>
    <r>
      <rPr>
        <sz val="20"/>
        <rFont val="ＭＳ ゴシック"/>
        <family val="3"/>
        <charset val="128"/>
      </rPr>
      <t>予定</t>
    </r>
    <r>
      <rPr>
        <sz val="20"/>
        <rFont val="Lucida Sans"/>
        <family val="2"/>
      </rPr>
      <t>)</t>
    </r>
    <r>
      <rPr>
        <sz val="20"/>
        <rFont val="ＭＳ ゴシック"/>
        <family val="3"/>
        <charset val="128"/>
      </rPr>
      <t>分
（注１７）</t>
    </r>
    <rPh sb="0" eb="3">
      <t>ジネンド</t>
    </rPh>
    <rPh sb="4" eb="6">
      <t>カンリョウ</t>
    </rPh>
    <rPh sb="7" eb="9">
      <t>ヨテイ</t>
    </rPh>
    <rPh sb="10" eb="11">
      <t>ブン</t>
    </rPh>
    <phoneticPr fontId="6"/>
  </si>
  <si>
    <r>
      <rPr>
        <sz val="20"/>
        <rFont val="ＭＳ ゴシック"/>
        <family val="3"/>
        <charset val="128"/>
      </rPr>
      <t>（特認事業を実施する理由）</t>
    </r>
    <rPh sb="1" eb="3">
      <t>トクニン</t>
    </rPh>
    <rPh sb="3" eb="5">
      <t>ジギョウ</t>
    </rPh>
    <rPh sb="6" eb="8">
      <t>ジッシ</t>
    </rPh>
    <rPh sb="10" eb="12">
      <t>リユウ</t>
    </rPh>
    <phoneticPr fontId="6"/>
  </si>
  <si>
    <r>
      <rPr>
        <sz val="20"/>
        <rFont val="ＭＳ Ｐゴシック"/>
        <family val="3"/>
        <charset val="128"/>
      </rPr>
      <t>自由記載項目</t>
    </r>
    <rPh sb="0" eb="4">
      <t>ジユウキサイ</t>
    </rPh>
    <rPh sb="4" eb="6">
      <t>コウモク</t>
    </rPh>
    <phoneticPr fontId="3"/>
  </si>
  <si>
    <r>
      <rPr>
        <sz val="20"/>
        <rFont val="ＭＳ ゴシック"/>
        <family val="3"/>
        <charset val="128"/>
      </rPr>
      <t>（事業を翌年度に継続する理由）</t>
    </r>
    <rPh sb="1" eb="3">
      <t>ジギョウ</t>
    </rPh>
    <rPh sb="4" eb="7">
      <t>ヨクネンド</t>
    </rPh>
    <rPh sb="8" eb="10">
      <t>ケイゾク</t>
    </rPh>
    <rPh sb="12" eb="14">
      <t>リユウ</t>
    </rPh>
    <phoneticPr fontId="6"/>
  </si>
  <si>
    <r>
      <rPr>
        <sz val="20"/>
        <rFont val="ＭＳ Ｐゴシック"/>
        <family val="3"/>
        <charset val="128"/>
      </rPr>
      <t>（計画）</t>
    </r>
    <rPh sb="1" eb="3">
      <t>ケイカク</t>
    </rPh>
    <phoneticPr fontId="3"/>
  </si>
  <si>
    <r>
      <rPr>
        <sz val="20"/>
        <rFont val="ＭＳ Ｐゴシック"/>
        <family val="3"/>
        <charset val="128"/>
      </rPr>
      <t>（実績</t>
    </r>
    <r>
      <rPr>
        <sz val="20"/>
        <rFont val="Lucida Sans"/>
        <family val="2"/>
      </rPr>
      <t>)</t>
    </r>
    <rPh sb="1" eb="3">
      <t>ジッセキ</t>
    </rPh>
    <phoneticPr fontId="3"/>
  </si>
  <si>
    <r>
      <rPr>
        <sz val="20"/>
        <rFont val="ＭＳ ゴシック"/>
        <family val="3"/>
        <charset val="128"/>
      </rPr>
      <t>栽培区分</t>
    </r>
    <rPh sb="0" eb="2">
      <t>サイバイ</t>
    </rPh>
    <rPh sb="2" eb="4">
      <t>クブン</t>
    </rPh>
    <phoneticPr fontId="6"/>
  </si>
  <si>
    <r>
      <rPr>
        <sz val="20"/>
        <rFont val="ＭＳ ゴシック"/>
        <family val="3"/>
        <charset val="128"/>
      </rPr>
      <t>優良品目・品種
への転換</t>
    </r>
    <rPh sb="0" eb="2">
      <t>ユウリョウ</t>
    </rPh>
    <rPh sb="2" eb="4">
      <t>ヒンモク</t>
    </rPh>
    <rPh sb="5" eb="7">
      <t>ヒンシュ</t>
    </rPh>
    <rPh sb="10" eb="12">
      <t>テンカン</t>
    </rPh>
    <phoneticPr fontId="6"/>
  </si>
  <si>
    <r>
      <rPr>
        <sz val="20"/>
        <rFont val="ＭＳ ゴシック"/>
        <family val="3"/>
        <charset val="128"/>
      </rPr>
      <t>（</t>
    </r>
    <phoneticPr fontId="6"/>
  </si>
  <si>
    <r>
      <rPr>
        <sz val="20"/>
        <rFont val="ＭＳ ゴシック"/>
        <family val="3"/>
        <charset val="128"/>
      </rPr>
      <t>改植</t>
    </r>
    <rPh sb="0" eb="2">
      <t>カイショク</t>
    </rPh>
    <phoneticPr fontId="6"/>
  </si>
  <si>
    <r>
      <rPr>
        <sz val="20"/>
        <rFont val="ＭＳ ゴシック"/>
        <family val="3"/>
        <charset val="128"/>
      </rPr>
      <t>）</t>
    </r>
    <phoneticPr fontId="6"/>
  </si>
  <si>
    <r>
      <rPr>
        <sz val="20"/>
        <rFont val="ＭＳ ゴシック"/>
        <family val="3"/>
        <charset val="128"/>
      </rPr>
      <t>㎡</t>
    </r>
    <phoneticPr fontId="6"/>
  </si>
  <si>
    <r>
      <rPr>
        <sz val="20"/>
        <rFont val="ＭＳ ゴシック"/>
        <family val="3"/>
        <charset val="128"/>
      </rPr>
      <t>本</t>
    </r>
    <rPh sb="0" eb="1">
      <t>ホン</t>
    </rPh>
    <phoneticPr fontId="6"/>
  </si>
  <si>
    <r>
      <rPr>
        <sz val="20"/>
        <rFont val="ＭＳ ゴシック"/>
        <family val="3"/>
        <charset val="128"/>
      </rPr>
      <t>円</t>
    </r>
    <rPh sb="0" eb="1">
      <t>エン</t>
    </rPh>
    <phoneticPr fontId="6"/>
  </si>
  <si>
    <r>
      <rPr>
        <sz val="20"/>
        <rFont val="ＭＳ ゴシック"/>
        <family val="3"/>
        <charset val="128"/>
      </rPr>
      <t>円</t>
    </r>
    <r>
      <rPr>
        <sz val="20"/>
        <rFont val="Lucida Sans"/>
        <family val="2"/>
      </rPr>
      <t>/</t>
    </r>
    <r>
      <rPr>
        <sz val="20"/>
        <rFont val="ＭＳ ゴシック"/>
        <family val="3"/>
        <charset val="128"/>
      </rPr>
      <t>㎡</t>
    </r>
    <rPh sb="0" eb="1">
      <t>エン</t>
    </rPh>
    <phoneticPr fontId="6"/>
  </si>
  <si>
    <r>
      <t>1/2</t>
    </r>
    <r>
      <rPr>
        <sz val="20"/>
        <rFont val="ＭＳ ゴシック"/>
        <family val="3"/>
        <charset val="128"/>
      </rPr>
      <t>以内</t>
    </r>
    <rPh sb="3" eb="5">
      <t>イナイ</t>
    </rPh>
    <phoneticPr fontId="6"/>
  </si>
  <si>
    <r>
      <rPr>
        <sz val="20"/>
        <rFont val="ＭＳ ゴシック"/>
        <family val="3"/>
        <charset val="128"/>
      </rPr>
      <t>除税額</t>
    </r>
    <rPh sb="0" eb="1">
      <t>ノゾ</t>
    </rPh>
    <rPh sb="1" eb="2">
      <t>ゼイ</t>
    </rPh>
    <rPh sb="2" eb="3">
      <t>ガク</t>
    </rPh>
    <phoneticPr fontId="6"/>
  </si>
  <si>
    <r>
      <rPr>
        <sz val="20"/>
        <rFont val="ＭＳ ゴシック"/>
        <family val="3"/>
        <charset val="128"/>
      </rPr>
      <t>円</t>
    </r>
  </si>
  <si>
    <r>
      <rPr>
        <sz val="20"/>
        <rFont val="ＭＳ ゴシック"/>
        <family val="3"/>
        <charset val="128"/>
      </rPr>
      <t>補助金</t>
    </r>
    <rPh sb="0" eb="3">
      <t>ホジョキン</t>
    </rPh>
    <phoneticPr fontId="6"/>
  </si>
  <si>
    <t>円</t>
  </si>
  <si>
    <r>
      <rPr>
        <sz val="20"/>
        <rFont val="ＭＳ ゴシック"/>
        <family val="3"/>
        <charset val="128"/>
      </rPr>
      <t>除税額</t>
    </r>
  </si>
  <si>
    <r>
      <rPr>
        <sz val="20"/>
        <rFont val="ＭＳ ゴシック"/>
        <family val="3"/>
        <charset val="128"/>
      </rPr>
      <t>補助金</t>
    </r>
  </si>
  <si>
    <r>
      <rPr>
        <sz val="20"/>
        <rFont val="ＭＳ ゴシック"/>
        <family val="3"/>
        <charset val="128"/>
      </rPr>
      <t>高接</t>
    </r>
    <rPh sb="0" eb="2">
      <t>タカツギ</t>
    </rPh>
    <phoneticPr fontId="6"/>
  </si>
  <si>
    <r>
      <rPr>
        <sz val="20"/>
        <rFont val="ＭＳ ゴシック"/>
        <family val="3"/>
        <charset val="128"/>
      </rPr>
      <t>㎡</t>
    </r>
  </si>
  <si>
    <r>
      <t>1/2</t>
    </r>
    <r>
      <rPr>
        <sz val="20"/>
        <rFont val="ＭＳ ゴシック"/>
        <family val="3"/>
        <charset val="128"/>
      </rPr>
      <t>以内</t>
    </r>
  </si>
  <si>
    <r>
      <rPr>
        <sz val="20"/>
        <rFont val="ＭＳ ゴシック"/>
        <family val="3"/>
        <charset val="128"/>
      </rPr>
      <t>品種</t>
    </r>
    <rPh sb="0" eb="2">
      <t>ヒンシュ</t>
    </rPh>
    <phoneticPr fontId="6"/>
  </si>
  <si>
    <r>
      <t xml:space="preserve">( </t>
    </r>
    <r>
      <rPr>
        <sz val="20"/>
        <rFont val="ＭＳ Ｐゴシック"/>
        <family val="3"/>
        <charset val="128"/>
      </rPr>
      <t>計</t>
    </r>
    <r>
      <rPr>
        <sz val="20"/>
        <rFont val="Lucida Sans"/>
        <family val="2"/>
      </rPr>
      <t xml:space="preserve"> </t>
    </r>
    <r>
      <rPr>
        <sz val="20"/>
        <rFont val="ＭＳ Ｐゴシック"/>
        <family val="3"/>
        <charset val="128"/>
      </rPr>
      <t>画</t>
    </r>
    <r>
      <rPr>
        <sz val="20"/>
        <rFont val="Lucida Sans"/>
        <family val="2"/>
      </rPr>
      <t xml:space="preserve"> )</t>
    </r>
    <rPh sb="2" eb="3">
      <t>ケイ</t>
    </rPh>
    <rPh sb="4" eb="5">
      <t>ガ</t>
    </rPh>
    <phoneticPr fontId="3"/>
  </si>
  <si>
    <r>
      <rPr>
        <sz val="20"/>
        <rFont val="ＭＳ ゴシック"/>
        <family val="3"/>
        <charset val="128"/>
      </rPr>
      <t>新　植</t>
    </r>
    <rPh sb="0" eb="1">
      <t>シン</t>
    </rPh>
    <rPh sb="2" eb="3">
      <t>ショク</t>
    </rPh>
    <phoneticPr fontId="6"/>
  </si>
  <si>
    <r>
      <rPr>
        <sz val="20"/>
        <rFont val="ＭＳ ゴシック"/>
        <family val="3"/>
        <charset val="128"/>
      </rPr>
      <t>その他果樹</t>
    </r>
    <rPh sb="2" eb="3">
      <t>タ</t>
    </rPh>
    <rPh sb="3" eb="5">
      <t>カジュ</t>
    </rPh>
    <phoneticPr fontId="6"/>
  </si>
  <si>
    <r>
      <rPr>
        <sz val="20"/>
        <rFont val="ＭＳ ゴシック"/>
        <family val="3"/>
        <charset val="128"/>
      </rPr>
      <t>小規模園地整備</t>
    </r>
    <rPh sb="0" eb="3">
      <t>ショウキボ</t>
    </rPh>
    <rPh sb="3" eb="5">
      <t>エンチ</t>
    </rPh>
    <rPh sb="5" eb="7">
      <t>セイビ</t>
    </rPh>
    <phoneticPr fontId="6"/>
  </si>
  <si>
    <r>
      <rPr>
        <sz val="20"/>
        <rFont val="ＭＳ Ｐゴシック"/>
        <family val="3"/>
        <charset val="128"/>
      </rPr>
      <t>園内道整備</t>
    </r>
    <rPh sb="0" eb="2">
      <t>エンナイ</t>
    </rPh>
    <rPh sb="2" eb="3">
      <t>ミチ</t>
    </rPh>
    <rPh sb="3" eb="5">
      <t>セイビ</t>
    </rPh>
    <phoneticPr fontId="3"/>
  </si>
  <si>
    <r>
      <t>1/2</t>
    </r>
    <r>
      <rPr>
        <sz val="20"/>
        <rFont val="ＭＳ ゴシック"/>
        <family val="3"/>
        <charset val="128"/>
      </rPr>
      <t>以内</t>
    </r>
    <phoneticPr fontId="6"/>
  </si>
  <si>
    <r>
      <rPr>
        <sz val="20"/>
        <rFont val="ＭＳ Ｐゴシック"/>
        <family val="3"/>
        <charset val="128"/>
      </rPr>
      <t>傾斜の緩和</t>
    </r>
    <rPh sb="0" eb="2">
      <t>ケイシャ</t>
    </rPh>
    <rPh sb="3" eb="5">
      <t>カンワ</t>
    </rPh>
    <phoneticPr fontId="3"/>
  </si>
  <si>
    <r>
      <rPr>
        <sz val="20"/>
        <rFont val="ＭＳ Ｐゴシック"/>
        <family val="3"/>
        <charset val="128"/>
      </rPr>
      <t>土壌土層改良</t>
    </r>
    <rPh sb="0" eb="2">
      <t>ドジョウ</t>
    </rPh>
    <rPh sb="2" eb="4">
      <t>ドソウ</t>
    </rPh>
    <rPh sb="4" eb="6">
      <t>カイリョウ</t>
    </rPh>
    <phoneticPr fontId="3"/>
  </si>
  <si>
    <r>
      <rPr>
        <sz val="20"/>
        <rFont val="ＭＳ Ｐゴシック"/>
        <family val="3"/>
        <charset val="128"/>
      </rPr>
      <t>排水路の整備</t>
    </r>
    <rPh sb="0" eb="3">
      <t>ハイスイロ</t>
    </rPh>
    <rPh sb="4" eb="6">
      <t>セイビ</t>
    </rPh>
    <phoneticPr fontId="3"/>
  </si>
  <si>
    <r>
      <t xml:space="preserve">( </t>
    </r>
    <r>
      <rPr>
        <sz val="20"/>
        <rFont val="ＭＳ Ｐゴシック"/>
        <family val="3"/>
        <charset val="128"/>
      </rPr>
      <t>実</t>
    </r>
    <r>
      <rPr>
        <sz val="20"/>
        <rFont val="Lucida Sans"/>
        <family val="2"/>
      </rPr>
      <t xml:space="preserve"> </t>
    </r>
    <r>
      <rPr>
        <sz val="20"/>
        <rFont val="ＭＳ Ｐゴシック"/>
        <family val="3"/>
        <charset val="128"/>
      </rPr>
      <t>績</t>
    </r>
    <r>
      <rPr>
        <sz val="20"/>
        <rFont val="Lucida Sans"/>
        <family val="2"/>
      </rPr>
      <t xml:space="preserve"> )</t>
    </r>
    <rPh sb="2" eb="3">
      <t>ジツ</t>
    </rPh>
    <rPh sb="4" eb="5">
      <t>イサオ</t>
    </rPh>
    <phoneticPr fontId="3"/>
  </si>
  <si>
    <r>
      <rPr>
        <sz val="20"/>
        <rFont val="ＭＳ ゴシック"/>
        <family val="3"/>
        <charset val="128"/>
      </rPr>
      <t>放任園発生防止</t>
    </r>
    <rPh sb="0" eb="2">
      <t>ホウニン</t>
    </rPh>
    <rPh sb="2" eb="3">
      <t>エン</t>
    </rPh>
    <rPh sb="3" eb="5">
      <t>ハッセイ</t>
    </rPh>
    <rPh sb="5" eb="7">
      <t>ボウシ</t>
    </rPh>
    <phoneticPr fontId="6"/>
  </si>
  <si>
    <t>用水・かん水設備の整備</t>
    <rPh sb="0" eb="2">
      <t>ヨウスイ</t>
    </rPh>
    <rPh sb="5" eb="6">
      <t>スイ</t>
    </rPh>
    <rPh sb="6" eb="8">
      <t>セツビ</t>
    </rPh>
    <rPh sb="9" eb="11">
      <t>セイビ</t>
    </rPh>
    <phoneticPr fontId="6"/>
  </si>
  <si>
    <r>
      <rPr>
        <sz val="20"/>
        <rFont val="ＭＳ ゴシック"/>
        <family val="3"/>
        <charset val="128"/>
      </rPr>
      <t>本会特認事業</t>
    </r>
    <rPh sb="0" eb="2">
      <t>ホンカイ</t>
    </rPh>
    <rPh sb="2" eb="4">
      <t>トクニン</t>
    </rPh>
    <rPh sb="4" eb="6">
      <t>ジギョウ</t>
    </rPh>
    <phoneticPr fontId="6"/>
  </si>
  <si>
    <r>
      <rPr>
        <sz val="20"/>
        <rFont val="ＭＳ Ｐゴシック"/>
        <family val="3"/>
        <charset val="128"/>
      </rPr>
      <t>管理軌道整備</t>
    </r>
    <rPh sb="0" eb="2">
      <t>カンリ</t>
    </rPh>
    <rPh sb="2" eb="4">
      <t>キドウ</t>
    </rPh>
    <rPh sb="4" eb="6">
      <t>セイビ</t>
    </rPh>
    <phoneticPr fontId="3"/>
  </si>
  <si>
    <r>
      <rPr>
        <sz val="20"/>
        <rFont val="ＭＳ Ｐゴシック"/>
        <family val="3"/>
        <charset val="128"/>
      </rPr>
      <t>防霜ファン</t>
    </r>
    <rPh sb="0" eb="2">
      <t>ボウソウ</t>
    </rPh>
    <phoneticPr fontId="3"/>
  </si>
  <si>
    <r>
      <rPr>
        <sz val="20"/>
        <rFont val="ＭＳ Ｐゴシック"/>
        <family val="3"/>
        <charset val="128"/>
      </rPr>
      <t>防風ネット等</t>
    </r>
    <rPh sb="0" eb="2">
      <t>ボウフウ</t>
    </rPh>
    <rPh sb="5" eb="6">
      <t>トウ</t>
    </rPh>
    <phoneticPr fontId="3"/>
  </si>
  <si>
    <t>小　　計</t>
    <rPh sb="0" eb="1">
      <t>ショウ</t>
    </rPh>
    <rPh sb="3" eb="4">
      <t>ケイ</t>
    </rPh>
    <phoneticPr fontId="6"/>
  </si>
  <si>
    <r>
      <rPr>
        <sz val="20"/>
        <rFont val="ＭＳ ゴシック"/>
        <family val="3"/>
        <charset val="128"/>
      </rPr>
      <t>果樹未収益期間支援事業対象</t>
    </r>
    <rPh sb="0" eb="2">
      <t>カジュ</t>
    </rPh>
    <rPh sb="2" eb="5">
      <t>ミシュウエキ</t>
    </rPh>
    <rPh sb="5" eb="7">
      <t>キカン</t>
    </rPh>
    <rPh sb="7" eb="9">
      <t>シエン</t>
    </rPh>
    <rPh sb="9" eb="11">
      <t>ジギョウ</t>
    </rPh>
    <rPh sb="11" eb="13">
      <t>タイショウ</t>
    </rPh>
    <phoneticPr fontId="6"/>
  </si>
  <si>
    <t>合　　　　　　　　　　　　　計</t>
    <rPh sb="0" eb="1">
      <t>ゴウ</t>
    </rPh>
    <rPh sb="14" eb="15">
      <t>ケイ</t>
    </rPh>
    <phoneticPr fontId="6"/>
  </si>
  <si>
    <r>
      <rPr>
        <sz val="20"/>
        <rFont val="ＭＳ ゴシック"/>
        <family val="3"/>
        <charset val="128"/>
      </rPr>
      <t>円</t>
    </r>
    <r>
      <rPr>
        <sz val="20"/>
        <rFont val="Lucida Sans"/>
        <family val="2"/>
      </rPr>
      <t>/</t>
    </r>
    <r>
      <rPr>
        <sz val="20"/>
        <rFont val="ＭＳ ゴシック"/>
        <family val="3"/>
        <charset val="128"/>
      </rPr>
      <t>㎡</t>
    </r>
  </si>
  <si>
    <r>
      <t>(</t>
    </r>
    <r>
      <rPr>
        <sz val="22"/>
        <rFont val="ＭＳ ゴシック"/>
        <family val="3"/>
        <charset val="128"/>
      </rPr>
      <t>注</t>
    </r>
    <r>
      <rPr>
        <sz val="22"/>
        <rFont val="Lucida Sans"/>
        <family val="2"/>
      </rPr>
      <t>)</t>
    </r>
    <rPh sb="1" eb="2">
      <t>チュウ</t>
    </rPh>
    <phoneticPr fontId="6"/>
  </si>
  <si>
    <r>
      <t xml:space="preserve">   </t>
    </r>
    <r>
      <rPr>
        <sz val="22"/>
        <rFont val="ＭＳ ゴシック"/>
        <family val="3"/>
        <charset val="128"/>
      </rPr>
      <t>なお、品目を記入する場合、うんしゅうみかんでは、極早生、早生、普通、根域制限栽培のいずれかを、りんごでは、普通栽培、わい化栽培、新わい化栽培、超高密植栽培、朝日ロンバス方式、Ｖ字ジョイント栽培のいずれかを、なしでは、普通栽培、ジョイント栽培、根域制限栽培、Ｖ字ジョイント栽培のいずれかを、ぶどうでは、普通栽培、垣根栽培、根域制限栽培のいずれかを、かきでは普通栽培、ジョイント栽培、Ｖ字ジョイント栽培のいずれかを、すももでは普通栽培、ジョイント栽培のいずれかを、おうとうでは普通栽培、Ｖ字ジョイント栽培のいずれかを記入すること。</t>
    </r>
    <phoneticPr fontId="6"/>
  </si>
  <si>
    <r>
      <t xml:space="preserve">   </t>
    </r>
    <r>
      <rPr>
        <sz val="22"/>
        <rFont val="ＭＳ ゴシック"/>
        <family val="3"/>
        <charset val="128"/>
      </rPr>
      <t>事業費については、仕入れに係る消費税がある場合には、同税額込み（除税額込み）の事業費を記入すること。</t>
    </r>
    <rPh sb="3" eb="6">
      <t>ジギョウヒ</t>
    </rPh>
    <rPh sb="12" eb="14">
      <t>シイ</t>
    </rPh>
    <rPh sb="16" eb="17">
      <t>カカ</t>
    </rPh>
    <rPh sb="18" eb="21">
      <t>ショウヒゼイ</t>
    </rPh>
    <rPh sb="24" eb="26">
      <t>バアイ</t>
    </rPh>
    <rPh sb="29" eb="30">
      <t>ドウ</t>
    </rPh>
    <rPh sb="30" eb="32">
      <t>ゼイガク</t>
    </rPh>
    <rPh sb="32" eb="33">
      <t>コ</t>
    </rPh>
    <rPh sb="35" eb="37">
      <t>ジョゼイ</t>
    </rPh>
    <rPh sb="37" eb="38">
      <t>ガク</t>
    </rPh>
    <rPh sb="38" eb="39">
      <t>コ</t>
    </rPh>
    <rPh sb="42" eb="45">
      <t>ジギョウヒ</t>
    </rPh>
    <rPh sb="46" eb="48">
      <t>キニュウ</t>
    </rPh>
    <phoneticPr fontId="6"/>
  </si>
  <si>
    <r>
      <t xml:space="preserve">   </t>
    </r>
    <r>
      <rPr>
        <sz val="22"/>
        <rFont val="ＭＳ ゴシック"/>
        <family val="3"/>
        <charset val="128"/>
      </rPr>
      <t xml:space="preserve">補助率が１／２以内の事業を実施する場合には、「定率事業」の欄に事業費を、定額の事業を実施する場合には、「定額事業」の欄に事業費を、「定額事業の支援単価」の欄に支援単価を記入すること。
</t>
    </r>
    <r>
      <rPr>
        <sz val="22"/>
        <rFont val="Lucida Sans"/>
        <family val="2"/>
      </rPr>
      <t xml:space="preserve">   </t>
    </r>
    <rPh sb="3" eb="6">
      <t>ホジョリツ</t>
    </rPh>
    <rPh sb="10" eb="12">
      <t>イナイ</t>
    </rPh>
    <rPh sb="13" eb="15">
      <t>ジギョウ</t>
    </rPh>
    <rPh sb="16" eb="18">
      <t>ジッシ</t>
    </rPh>
    <rPh sb="20" eb="22">
      <t>バアイ</t>
    </rPh>
    <rPh sb="26" eb="28">
      <t>テイリツ</t>
    </rPh>
    <rPh sb="28" eb="30">
      <t>ジギョウ</t>
    </rPh>
    <rPh sb="32" eb="33">
      <t>ラン</t>
    </rPh>
    <rPh sb="34" eb="37">
      <t>ジギョウヒ</t>
    </rPh>
    <rPh sb="39" eb="41">
      <t>テイガク</t>
    </rPh>
    <rPh sb="42" eb="44">
      <t>ジギョウ</t>
    </rPh>
    <rPh sb="45" eb="47">
      <t>ジッシ</t>
    </rPh>
    <rPh sb="49" eb="51">
      <t>バアイ</t>
    </rPh>
    <rPh sb="55" eb="57">
      <t>テイガク</t>
    </rPh>
    <rPh sb="57" eb="59">
      <t>ジギョウ</t>
    </rPh>
    <rPh sb="63" eb="66">
      <t>ジギョウヒ</t>
    </rPh>
    <rPh sb="69" eb="71">
      <t>テイガク</t>
    </rPh>
    <rPh sb="71" eb="73">
      <t>ジギョウ</t>
    </rPh>
    <rPh sb="74" eb="76">
      <t>シエン</t>
    </rPh>
    <rPh sb="76" eb="78">
      <t>タンカ</t>
    </rPh>
    <rPh sb="80" eb="81">
      <t>ラン</t>
    </rPh>
    <rPh sb="82" eb="84">
      <t>シエン</t>
    </rPh>
    <rPh sb="84" eb="86">
      <t>タンカ</t>
    </rPh>
    <rPh sb="87" eb="89">
      <t>キニュウ</t>
    </rPh>
    <phoneticPr fontId="6"/>
  </si>
  <si>
    <r>
      <t xml:space="preserve">  </t>
    </r>
    <r>
      <rPr>
        <sz val="22"/>
        <rFont val="ＭＳ ゴシック"/>
        <family val="3"/>
        <charset val="128"/>
      </rPr>
      <t>「補助金」の欄の「初年度完了（予定）分」及び「次年度完了（予定）分」については、
　　①「事業完了（予定）年月日」が申請年度内に終了する見込みの取組は、「初年度完了（予定）分」の欄に記入すること。
　　②①以外の取組は、「次年度完了（予定）分」の欄に記入すること。</t>
    </r>
    <rPh sb="11" eb="12">
      <t>ショ</t>
    </rPh>
    <rPh sb="47" eb="49">
      <t>ジギョウ</t>
    </rPh>
    <rPh sb="49" eb="51">
      <t>カンリョウ</t>
    </rPh>
    <rPh sb="52" eb="54">
      <t>ヨテイ</t>
    </rPh>
    <rPh sb="55" eb="58">
      <t>ネンガッピ</t>
    </rPh>
    <rPh sb="60" eb="62">
      <t>シンセイ</t>
    </rPh>
    <rPh sb="62" eb="63">
      <t>ネン</t>
    </rPh>
    <rPh sb="63" eb="64">
      <t>ド</t>
    </rPh>
    <rPh sb="64" eb="65">
      <t>ナイ</t>
    </rPh>
    <rPh sb="66" eb="68">
      <t>シュウリョウ</t>
    </rPh>
    <rPh sb="70" eb="72">
      <t>ミコ</t>
    </rPh>
    <rPh sb="74" eb="76">
      <t>トリクミ</t>
    </rPh>
    <rPh sb="79" eb="80">
      <t>ショ</t>
    </rPh>
    <rPh sb="80" eb="82">
      <t>ネンド</t>
    </rPh>
    <rPh sb="82" eb="84">
      <t>カンリョウ</t>
    </rPh>
    <rPh sb="85" eb="87">
      <t>ヨテイ</t>
    </rPh>
    <rPh sb="88" eb="89">
      <t>ブン</t>
    </rPh>
    <rPh sb="91" eb="92">
      <t>ラン</t>
    </rPh>
    <rPh sb="93" eb="95">
      <t>キニュウ</t>
    </rPh>
    <rPh sb="105" eb="107">
      <t>イガイ</t>
    </rPh>
    <rPh sb="108" eb="110">
      <t>トリクミ</t>
    </rPh>
    <rPh sb="113" eb="116">
      <t>ジネンド</t>
    </rPh>
    <rPh sb="116" eb="118">
      <t>カンリョウ</t>
    </rPh>
    <rPh sb="119" eb="121">
      <t>ヨテイ</t>
    </rPh>
    <rPh sb="122" eb="123">
      <t>ブン</t>
    </rPh>
    <rPh sb="125" eb="126">
      <t>ラン</t>
    </rPh>
    <rPh sb="127" eb="129">
      <t>キニュウ</t>
    </rPh>
    <phoneticPr fontId="6"/>
  </si>
  <si>
    <r>
      <t xml:space="preserve"> </t>
    </r>
    <r>
      <rPr>
        <sz val="22"/>
        <rFont val="ＭＳ ゴシック"/>
        <family val="3"/>
        <charset val="128"/>
      </rPr>
      <t xml:space="preserve">「備考」欄には、
</t>
    </r>
    <r>
      <rPr>
        <sz val="22"/>
        <rFont val="Lucida Sans"/>
        <family val="2"/>
      </rPr>
      <t xml:space="preserve">   </t>
    </r>
    <r>
      <rPr>
        <sz val="22"/>
        <rFont val="ＭＳ ゴシック"/>
        <family val="3"/>
        <charset val="128"/>
      </rPr>
      <t xml:space="preserve">①同一品種を改植する場合にあっては、その根拠となる産地計画に位置づけられている「生産性の向上が期待できる技術」、「優良系統」等を記入すること。
</t>
    </r>
    <r>
      <rPr>
        <sz val="22"/>
        <rFont val="Lucida Sans"/>
        <family val="2"/>
      </rPr>
      <t xml:space="preserve">   </t>
    </r>
    <r>
      <rPr>
        <sz val="22"/>
        <rFont val="ＭＳ ゴシック"/>
        <family val="3"/>
        <charset val="128"/>
      </rPr>
      <t xml:space="preserve">②仕入れに係る消費税等相当額を減額した場合（課税業者（一般）の場合）には「除税額○○円　うち補助金○○円」を、同税額がない場合には「該当なし」と、同税額が明らかでない場合には「含税額」とそれぞれ記入するとともに、同税額を減額した場合には小計及び合計の欄の備考の欄に合計額（「除税額○○円　うち補助金○○円」）を記入すること。
</t>
    </r>
    <r>
      <rPr>
        <sz val="22"/>
        <rFont val="Lucida Sans"/>
        <family val="2"/>
      </rPr>
      <t xml:space="preserve">   </t>
    </r>
    <r>
      <rPr>
        <sz val="22"/>
        <rFont val="ＭＳ ゴシック"/>
        <family val="3"/>
        <charset val="128"/>
      </rPr>
      <t>③自然災害関連の改植の場合は、「被災園地」又は「被災園地と地続」と記入すること。</t>
    </r>
    <rPh sb="38" eb="40">
      <t>サンチ</t>
    </rPh>
    <rPh sb="53" eb="56">
      <t>セイサンセイ</t>
    </rPh>
    <rPh sb="57" eb="59">
      <t>コウジョウ</t>
    </rPh>
    <rPh sb="60" eb="62">
      <t>キタイ</t>
    </rPh>
    <rPh sb="70" eb="72">
      <t>ユウリョウ</t>
    </rPh>
    <rPh sb="110" eb="112">
      <t>カゼイ</t>
    </rPh>
    <rPh sb="112" eb="114">
      <t>ギョウシャ</t>
    </rPh>
    <rPh sb="115" eb="117">
      <t>イッパン</t>
    </rPh>
    <rPh sb="119" eb="121">
      <t>バアイ</t>
    </rPh>
    <phoneticPr fontId="6"/>
  </si>
  <si>
    <r>
      <t xml:space="preserve">   </t>
    </r>
    <r>
      <rPr>
        <sz val="22"/>
        <rFont val="ＭＳ ゴシック"/>
        <family val="3"/>
        <charset val="128"/>
      </rPr>
      <t>１園地で複数の事業内容を実施し、現行の様式で行が不足する場合は、必要に応じて行を追加すること。</t>
    </r>
    <rPh sb="4" eb="6">
      <t>エンチ</t>
    </rPh>
    <rPh sb="7" eb="9">
      <t>フクスウ</t>
    </rPh>
    <rPh sb="10" eb="12">
      <t>ジギョウ</t>
    </rPh>
    <rPh sb="12" eb="14">
      <t>ナイヨウ</t>
    </rPh>
    <rPh sb="15" eb="17">
      <t>ジッシ</t>
    </rPh>
    <rPh sb="19" eb="21">
      <t>ゲンコウ</t>
    </rPh>
    <rPh sb="22" eb="24">
      <t>ヨウシキ</t>
    </rPh>
    <rPh sb="25" eb="26">
      <t>ギョウ</t>
    </rPh>
    <rPh sb="27" eb="29">
      <t>フソク</t>
    </rPh>
    <rPh sb="31" eb="33">
      <t>バアイ</t>
    </rPh>
    <rPh sb="35" eb="37">
      <t>ヒツヨウ</t>
    </rPh>
    <rPh sb="38" eb="39">
      <t>オウ</t>
    </rPh>
    <rPh sb="41" eb="42">
      <t>ギョウ</t>
    </rPh>
    <rPh sb="43" eb="45">
      <t>ツイカ</t>
    </rPh>
    <phoneticPr fontId="6"/>
  </si>
  <si>
    <r>
      <rPr>
        <sz val="22"/>
        <rFont val="ＭＳ ゴシック"/>
        <family val="3"/>
        <charset val="128"/>
      </rPr>
      <t>補植改植を実施する（した）場合には、</t>
    </r>
  </si>
  <si>
    <r>
      <t xml:space="preserve">   </t>
    </r>
    <r>
      <rPr>
        <sz val="22"/>
        <rFont val="ＭＳ ゴシック"/>
        <family val="3"/>
        <charset val="128"/>
      </rPr>
      <t>①「補助金の欄」の「初年度完了（予定）分」及び「次年度完了（予定）分」については記入は不要とする。</t>
    </r>
    <phoneticPr fontId="6"/>
  </si>
  <si>
    <r>
      <t xml:space="preserve">   </t>
    </r>
    <r>
      <rPr>
        <sz val="22"/>
        <rFont val="ＭＳ ゴシック"/>
        <family val="3"/>
        <charset val="128"/>
      </rPr>
      <t>②「事業完了（予定）年月日」及び「事業着工（予定）の年月日」の欄については、「植栽の翌々年度までに既存樹を伐採するものとする。」に留意して記入すること。</t>
    </r>
    <phoneticPr fontId="6"/>
  </si>
  <si>
    <r>
      <t xml:space="preserve">   </t>
    </r>
    <r>
      <rPr>
        <sz val="22"/>
        <rFont val="ＭＳ ゴシック"/>
        <family val="3"/>
        <charset val="128"/>
      </rPr>
      <t>③補植改植の場合には、果樹未収益期間支援事業の対象外であることに留意すること。</t>
    </r>
    <phoneticPr fontId="6"/>
  </si>
  <si>
    <r>
      <rPr>
        <sz val="22"/>
        <rFont val="ＭＳ ゴシック"/>
        <family val="3"/>
        <charset val="128"/>
      </rPr>
      <t>Ⅱ－</t>
    </r>
    <r>
      <rPr>
        <sz val="22"/>
        <rFont val="Lucida Sans"/>
        <family val="2"/>
      </rPr>
      <t>1</t>
    </r>
    <r>
      <rPr>
        <sz val="22"/>
        <rFont val="ＭＳ ゴシック"/>
        <family val="3"/>
        <charset val="128"/>
      </rPr>
      <t>　放任園地発生防止対策を実施する場合の跡地利用等</t>
    </r>
    <rPh sb="4" eb="6">
      <t>ホウニン</t>
    </rPh>
    <rPh sb="6" eb="8">
      <t>エンチ</t>
    </rPh>
    <rPh sb="8" eb="10">
      <t>ハッセイ</t>
    </rPh>
    <rPh sb="10" eb="12">
      <t>ボウシ</t>
    </rPh>
    <rPh sb="12" eb="14">
      <t>タイサク</t>
    </rPh>
    <phoneticPr fontId="6"/>
  </si>
  <si>
    <r>
      <rPr>
        <sz val="22"/>
        <rFont val="ＭＳ ゴシック"/>
        <family val="3"/>
        <charset val="128"/>
      </rPr>
      <t>Ⅱ－２　盛土規制法への対応状況</t>
    </r>
    <phoneticPr fontId="6"/>
  </si>
  <si>
    <r>
      <rPr>
        <sz val="22"/>
        <rFont val="ＭＳ ゴシック"/>
        <family val="3"/>
        <charset val="128"/>
      </rPr>
      <t>園地　　　番号</t>
    </r>
    <rPh sb="0" eb="2">
      <t>エンチ</t>
    </rPh>
    <rPh sb="5" eb="7">
      <t>バンゴウ</t>
    </rPh>
    <phoneticPr fontId="6"/>
  </si>
  <si>
    <r>
      <rPr>
        <sz val="22"/>
        <rFont val="ＭＳ ゴシック"/>
        <family val="3"/>
        <charset val="128"/>
      </rPr>
      <t>跡地利用</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１</t>
    </r>
    <rPh sb="0" eb="2">
      <t>アトチ</t>
    </rPh>
    <rPh sb="2" eb="4">
      <t>リヨウ</t>
    </rPh>
    <phoneticPr fontId="6"/>
  </si>
  <si>
    <r>
      <rPr>
        <sz val="22"/>
        <rFont val="ＭＳ ゴシック"/>
        <family val="3"/>
        <charset val="128"/>
      </rPr>
      <t xml:space="preserve">特　例
農　地
</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２</t>
    </r>
    <rPh sb="0" eb="1">
      <t>トク</t>
    </rPh>
    <rPh sb="2" eb="3">
      <t>レイ</t>
    </rPh>
    <rPh sb="4" eb="5">
      <t>ノウ</t>
    </rPh>
    <rPh sb="6" eb="7">
      <t>チ</t>
    </rPh>
    <phoneticPr fontId="6"/>
  </si>
  <si>
    <r>
      <rPr>
        <sz val="22"/>
        <rFont val="ＭＳ ゴシック"/>
        <family val="3"/>
        <charset val="128"/>
      </rPr>
      <t>出作地</t>
    </r>
    <r>
      <rPr>
        <vertAlign val="superscript"/>
        <sz val="22"/>
        <rFont val="Lucida Sans"/>
        <family val="2"/>
      </rPr>
      <t>(</t>
    </r>
    <r>
      <rPr>
        <vertAlign val="superscript"/>
        <sz val="22"/>
        <rFont val="ＭＳ ゴシック"/>
        <family val="3"/>
        <charset val="128"/>
      </rPr>
      <t>注</t>
    </r>
    <r>
      <rPr>
        <vertAlign val="superscript"/>
        <sz val="22"/>
        <rFont val="Lucida Sans"/>
        <family val="2"/>
      </rPr>
      <t>)</t>
    </r>
    <r>
      <rPr>
        <vertAlign val="superscript"/>
        <sz val="22"/>
        <rFont val="ＭＳ ゴシック"/>
        <family val="3"/>
        <charset val="128"/>
      </rPr>
      <t>３</t>
    </r>
    <rPh sb="0" eb="1">
      <t>デ</t>
    </rPh>
    <rPh sb="1" eb="3">
      <t>サクチ</t>
    </rPh>
    <phoneticPr fontId="6"/>
  </si>
  <si>
    <r>
      <rPr>
        <sz val="11"/>
        <color rgb="FFFF0000"/>
        <rFont val="ＭＳ ゴシック"/>
        <family val="3"/>
        <charset val="128"/>
      </rPr>
      <t>　</t>
    </r>
    <phoneticPr fontId="3"/>
  </si>
  <si>
    <r>
      <rPr>
        <sz val="22"/>
        <rFont val="ＭＳ ゴシック"/>
        <family val="3"/>
        <charset val="128"/>
      </rPr>
      <t>規制対象区域</t>
    </r>
    <r>
      <rPr>
        <sz val="14"/>
        <rFont val="Lucida Sans"/>
        <family val="2"/>
      </rPr>
      <t>(</t>
    </r>
    <r>
      <rPr>
        <sz val="14"/>
        <rFont val="ＭＳ ゴシック"/>
        <family val="3"/>
        <charset val="128"/>
      </rPr>
      <t>注</t>
    </r>
    <r>
      <rPr>
        <sz val="14"/>
        <rFont val="Lucida Sans"/>
        <family val="2"/>
      </rPr>
      <t>)</t>
    </r>
    <r>
      <rPr>
        <sz val="14"/>
        <rFont val="ＭＳ ゴシック"/>
        <family val="3"/>
        <charset val="128"/>
      </rPr>
      <t>１</t>
    </r>
    <phoneticPr fontId="3"/>
  </si>
  <si>
    <r>
      <rPr>
        <sz val="22"/>
        <rFont val="ＭＳ ゴシック"/>
        <family val="3"/>
        <charset val="128"/>
      </rPr>
      <t>規制対象工事</t>
    </r>
    <r>
      <rPr>
        <sz val="14"/>
        <rFont val="Lucida Sans"/>
        <family val="2"/>
      </rPr>
      <t>(</t>
    </r>
    <r>
      <rPr>
        <sz val="14"/>
        <rFont val="ＭＳ ゴシック"/>
        <family val="3"/>
        <charset val="128"/>
      </rPr>
      <t>注</t>
    </r>
    <r>
      <rPr>
        <sz val="14"/>
        <rFont val="Lucida Sans"/>
        <family val="2"/>
      </rPr>
      <t>)</t>
    </r>
    <r>
      <rPr>
        <sz val="14"/>
        <rFont val="ＭＳ ゴシック"/>
        <family val="3"/>
        <charset val="128"/>
      </rPr>
      <t>２</t>
    </r>
    <phoneticPr fontId="6"/>
  </si>
  <si>
    <r>
      <rPr>
        <sz val="22"/>
        <rFont val="ＭＳ ゴシック"/>
        <family val="3"/>
        <charset val="128"/>
      </rPr>
      <t>対応・手続き</t>
    </r>
    <r>
      <rPr>
        <sz val="14"/>
        <rFont val="Lucida Sans"/>
        <family val="2"/>
      </rPr>
      <t>(</t>
    </r>
    <r>
      <rPr>
        <sz val="14"/>
        <rFont val="ＭＳ ゴシック"/>
        <family val="3"/>
        <charset val="128"/>
      </rPr>
      <t>注</t>
    </r>
    <r>
      <rPr>
        <sz val="14"/>
        <rFont val="Lucida Sans"/>
        <family val="2"/>
      </rPr>
      <t>)</t>
    </r>
    <r>
      <rPr>
        <sz val="14"/>
        <rFont val="ＭＳ ゴシック"/>
        <family val="3"/>
        <charset val="128"/>
      </rPr>
      <t>２</t>
    </r>
    <phoneticPr fontId="3"/>
  </si>
  <si>
    <r>
      <rPr>
        <sz val="22"/>
        <rFont val="ＭＳ ゴシック"/>
        <family val="3"/>
        <charset val="128"/>
      </rPr>
      <t>備　考</t>
    </r>
    <r>
      <rPr>
        <sz val="14"/>
        <rFont val="Lucida Sans"/>
        <family val="2"/>
      </rPr>
      <t>(</t>
    </r>
    <r>
      <rPr>
        <sz val="14"/>
        <rFont val="ＭＳ ゴシック"/>
        <family val="3"/>
        <charset val="128"/>
      </rPr>
      <t>注</t>
    </r>
    <r>
      <rPr>
        <sz val="14"/>
        <rFont val="Lucida Sans"/>
        <family val="2"/>
      </rPr>
      <t>)</t>
    </r>
    <r>
      <rPr>
        <sz val="14"/>
        <rFont val="ＭＳ ゴシック"/>
        <family val="3"/>
        <charset val="128"/>
      </rPr>
      <t>３</t>
    </r>
    <phoneticPr fontId="3"/>
  </si>
  <si>
    <r>
      <rPr>
        <sz val="22"/>
        <rFont val="ＭＳ ゴシック"/>
        <family val="3"/>
        <charset val="128"/>
      </rPr>
      <t>園内道整備</t>
    </r>
    <phoneticPr fontId="6"/>
  </si>
  <si>
    <r>
      <rPr>
        <sz val="22"/>
        <rFont val="ＭＳ ゴシック"/>
        <family val="3"/>
        <charset val="128"/>
      </rPr>
      <t>傾斜の緩和</t>
    </r>
    <phoneticPr fontId="6"/>
  </si>
  <si>
    <r>
      <rPr>
        <sz val="22"/>
        <rFont val="ＭＳ ゴシック"/>
        <family val="3"/>
        <charset val="128"/>
      </rPr>
      <t>土壌土層改良</t>
    </r>
    <phoneticPr fontId="6"/>
  </si>
  <si>
    <r>
      <rPr>
        <sz val="22"/>
        <rFont val="ＭＳ ゴシック"/>
        <family val="3"/>
        <charset val="128"/>
      </rPr>
      <t>（注）</t>
    </r>
    <rPh sb="1" eb="2">
      <t>チュウ</t>
    </rPh>
    <phoneticPr fontId="6"/>
  </si>
  <si>
    <r>
      <rPr>
        <sz val="22"/>
        <rFont val="ＭＳ ゴシック"/>
        <family val="3"/>
        <charset val="128"/>
      </rPr>
      <t>（注）</t>
    </r>
  </si>
  <si>
    <r>
      <rPr>
        <sz val="22"/>
        <rFont val="ＭＳ ゴシック"/>
        <family val="3"/>
        <charset val="128"/>
      </rPr>
      <t>放任園地発生防止対策を実施する場合は、植林等を行う作目名を「跡地利用」欄に記入すること。</t>
    </r>
    <rPh sb="0" eb="2">
      <t>ホウニン</t>
    </rPh>
    <rPh sb="2" eb="4">
      <t>エンチ</t>
    </rPh>
    <rPh sb="4" eb="6">
      <t>ハッセイ</t>
    </rPh>
    <rPh sb="6" eb="8">
      <t>ボウシ</t>
    </rPh>
    <rPh sb="8" eb="10">
      <t>タイサク</t>
    </rPh>
    <rPh sb="11" eb="13">
      <t>ジッシ</t>
    </rPh>
    <rPh sb="15" eb="17">
      <t>バアイ</t>
    </rPh>
    <rPh sb="19" eb="21">
      <t>ショクリン</t>
    </rPh>
    <rPh sb="21" eb="22">
      <t>トウ</t>
    </rPh>
    <rPh sb="23" eb="24">
      <t>オコナ</t>
    </rPh>
    <rPh sb="25" eb="27">
      <t>サクモク</t>
    </rPh>
    <rPh sb="27" eb="28">
      <t>メイ</t>
    </rPh>
    <rPh sb="30" eb="32">
      <t>アトチ</t>
    </rPh>
    <rPh sb="32" eb="34">
      <t>リヨウ</t>
    </rPh>
    <rPh sb="35" eb="36">
      <t>ラン</t>
    </rPh>
    <rPh sb="37" eb="39">
      <t>キニュウ</t>
    </rPh>
    <phoneticPr fontId="6"/>
  </si>
  <si>
    <r>
      <rPr>
        <sz val="22"/>
        <rFont val="ＭＳ ゴシック"/>
        <family val="3"/>
        <charset val="128"/>
      </rPr>
      <t>盛土規制法の規制対象区域内で「園内道の整備」、「傾斜の緩和」又は「土壌土層改良」を実施する場合は規制対象区域の欄に〇印を記入する。</t>
    </r>
    <phoneticPr fontId="6"/>
  </si>
  <si>
    <r>
      <rPr>
        <sz val="22"/>
        <rFont val="ＭＳ ゴシック"/>
        <family val="3"/>
        <charset val="128"/>
      </rPr>
      <t>現在、植栽されている果樹の樹体を伐採して廃園にする場合、当該農地（果樹園）に係る相続税の納税猶予制度又は一括贈与に係る贈与税の納税猶予の適用を受けている農地である場合には「特例農地」の欄に○印を記入すること。　</t>
    </r>
    <rPh sb="0" eb="2">
      <t>ゲンザイ</t>
    </rPh>
    <rPh sb="3" eb="5">
      <t>ショクサイ</t>
    </rPh>
    <rPh sb="10" eb="12">
      <t>カジュ</t>
    </rPh>
    <rPh sb="13" eb="15">
      <t>ジュタイ</t>
    </rPh>
    <rPh sb="16" eb="18">
      <t>バッサイ</t>
    </rPh>
    <rPh sb="20" eb="22">
      <t>ハイエン</t>
    </rPh>
    <rPh sb="25" eb="27">
      <t>バアイ</t>
    </rPh>
    <rPh sb="28" eb="30">
      <t>トウガイ</t>
    </rPh>
    <rPh sb="30" eb="32">
      <t>ノウチ</t>
    </rPh>
    <rPh sb="33" eb="36">
      <t>カジュエン</t>
    </rPh>
    <rPh sb="38" eb="39">
      <t>カカ</t>
    </rPh>
    <rPh sb="40" eb="43">
      <t>ソウゾクゼイ</t>
    </rPh>
    <rPh sb="44" eb="46">
      <t>ノウゼイ</t>
    </rPh>
    <rPh sb="46" eb="48">
      <t>ユウヨ</t>
    </rPh>
    <rPh sb="48" eb="50">
      <t>セイド</t>
    </rPh>
    <rPh sb="50" eb="51">
      <t>マタ</t>
    </rPh>
    <rPh sb="52" eb="54">
      <t>イッカツ</t>
    </rPh>
    <rPh sb="54" eb="56">
      <t>ゾウヨ</t>
    </rPh>
    <rPh sb="57" eb="58">
      <t>カカ</t>
    </rPh>
    <rPh sb="59" eb="62">
      <t>ゾウヨゼイ</t>
    </rPh>
    <rPh sb="63" eb="65">
      <t>ノウゼイ</t>
    </rPh>
    <rPh sb="65" eb="67">
      <t>ユウヨ</t>
    </rPh>
    <rPh sb="68" eb="70">
      <t>テキヨウ</t>
    </rPh>
    <rPh sb="71" eb="72">
      <t>ウ</t>
    </rPh>
    <rPh sb="76" eb="78">
      <t>ノウチ</t>
    </rPh>
    <rPh sb="81" eb="83">
      <t>バアイ</t>
    </rPh>
    <rPh sb="86" eb="88">
      <t>トクレイ</t>
    </rPh>
    <rPh sb="88" eb="90">
      <t>ノウチ</t>
    </rPh>
    <rPh sb="92" eb="93">
      <t>ラン</t>
    </rPh>
    <rPh sb="95" eb="96">
      <t>シルシ</t>
    </rPh>
    <rPh sb="97" eb="99">
      <t>キニュウ</t>
    </rPh>
    <phoneticPr fontId="6"/>
  </si>
  <si>
    <r>
      <rPr>
        <sz val="22"/>
        <rFont val="ＭＳ ゴシック"/>
        <family val="3"/>
        <charset val="128"/>
      </rPr>
      <t>計画する工事の内容が規制対象工事に該当するか否かについて都道府県等の盛土規制担当部局に確認し、規制対象工事の場合は規制対象工事の欄に〇印を記入するとともに、盛土規制法への対応状況について記載すること。</t>
    </r>
    <phoneticPr fontId="6"/>
  </si>
  <si>
    <r>
      <rPr>
        <sz val="22"/>
        <rFont val="ＭＳ ゴシック"/>
        <family val="3"/>
        <charset val="128"/>
      </rPr>
      <t>　</t>
    </r>
    <phoneticPr fontId="6"/>
  </si>
  <si>
    <r>
      <rPr>
        <sz val="22"/>
        <rFont val="ＭＳ ゴシック"/>
        <family val="3"/>
        <charset val="128"/>
      </rPr>
      <t>農業者の住所地を管轄する産地協議会の区域外に当該果樹園がある場合、その所在地を管轄する産地協議会（生産出荷団体、市町村）の名称等を「出作地」の欄に記入すること。</t>
    </r>
    <rPh sb="66" eb="67">
      <t>デ</t>
    </rPh>
    <rPh sb="67" eb="69">
      <t>サクチ</t>
    </rPh>
    <rPh sb="71" eb="72">
      <t>ラン</t>
    </rPh>
    <phoneticPr fontId="6"/>
  </si>
  <si>
    <r>
      <rPr>
        <sz val="22"/>
        <rFont val="ＭＳ ゴシック"/>
        <family val="3"/>
        <charset val="128"/>
      </rPr>
      <t>規制対象区域外の場合は備考欄に「区域外」、規制対象工事以外の場合は「対象工事外」と記入すること。</t>
    </r>
    <phoneticPr fontId="6"/>
  </si>
  <si>
    <r>
      <rPr>
        <b/>
        <sz val="22"/>
        <rFont val="ＭＳ ゴシック"/>
        <family val="3"/>
        <charset val="128"/>
      </rPr>
      <t>Ⅲ　添付資料</t>
    </r>
    <rPh sb="2" eb="4">
      <t>テンプ</t>
    </rPh>
    <rPh sb="4" eb="6">
      <t>シリョウ</t>
    </rPh>
    <phoneticPr fontId="6"/>
  </si>
  <si>
    <r>
      <rPr>
        <sz val="22"/>
        <rFont val="ＭＳ ゴシック"/>
        <family val="3"/>
        <charset val="128"/>
      </rPr>
      <t>　事業実施園の配置図（自然災害関連で補植的な改植を行う場合は、改植園地についての事業実施個所及び事業実施面積算出根拠に係る図面等を含む。）</t>
    </r>
    <rPh sb="1" eb="3">
      <t>ジギョウ</t>
    </rPh>
    <rPh sb="3" eb="5">
      <t>ジッシ</t>
    </rPh>
    <rPh sb="5" eb="6">
      <t>エン</t>
    </rPh>
    <rPh sb="7" eb="10">
      <t>ハイチズ</t>
    </rPh>
    <rPh sb="18" eb="20">
      <t>ホショク</t>
    </rPh>
    <rPh sb="20" eb="21">
      <t>テキ</t>
    </rPh>
    <rPh sb="22" eb="24">
      <t>カイショク</t>
    </rPh>
    <rPh sb="25" eb="26">
      <t>オコナ</t>
    </rPh>
    <rPh sb="27" eb="29">
      <t>バアイ</t>
    </rPh>
    <phoneticPr fontId="6"/>
  </si>
  <si>
    <r>
      <rPr>
        <sz val="22"/>
        <rFont val="ＭＳ ゴシック"/>
        <family val="3"/>
        <charset val="128"/>
      </rPr>
      <t>　見積書（契約書）等</t>
    </r>
    <rPh sb="1" eb="4">
      <t>ミツモリショ</t>
    </rPh>
    <rPh sb="5" eb="8">
      <t>ケイヤクショ</t>
    </rPh>
    <rPh sb="9" eb="10">
      <t>トウ</t>
    </rPh>
    <phoneticPr fontId="6"/>
  </si>
  <si>
    <r>
      <rPr>
        <sz val="22"/>
        <rFont val="ＭＳ ゴシック"/>
        <family val="3"/>
        <charset val="128"/>
      </rPr>
      <t>　自然災害等による被害を受けた園地における改植等を申請する場合であって市町村が被災証明書等を発行している場合には、当該被災証明書等。（産地協議会が災害に関する資料（被害、対策等）をまとめて提出する場合は不要とする。）
　なお、補植的な改植を行う場合には園地内の改植実施個所及び改植実施面積の算出根拠がわかる図面等を必ず添付すること。</t>
    </r>
    <rPh sb="1" eb="3">
      <t>シゼン</t>
    </rPh>
    <rPh sb="3" eb="5">
      <t>サイガイ</t>
    </rPh>
    <rPh sb="5" eb="6">
      <t>トウ</t>
    </rPh>
    <rPh sb="9" eb="11">
      <t>ヒガイ</t>
    </rPh>
    <rPh sb="12" eb="13">
      <t>ウ</t>
    </rPh>
    <rPh sb="15" eb="17">
      <t>エンチ</t>
    </rPh>
    <rPh sb="21" eb="23">
      <t>カイショク</t>
    </rPh>
    <rPh sb="23" eb="24">
      <t>トウ</t>
    </rPh>
    <rPh sb="25" eb="27">
      <t>シンセイ</t>
    </rPh>
    <rPh sb="29" eb="31">
      <t>バアイ</t>
    </rPh>
    <rPh sb="35" eb="38">
      <t>シチョウソン</t>
    </rPh>
    <rPh sb="39" eb="41">
      <t>ヒサイ</t>
    </rPh>
    <rPh sb="41" eb="44">
      <t>ショウメイショ</t>
    </rPh>
    <rPh sb="44" eb="45">
      <t>トウ</t>
    </rPh>
    <rPh sb="46" eb="48">
      <t>ハッコウ</t>
    </rPh>
    <rPh sb="52" eb="54">
      <t>バアイ</t>
    </rPh>
    <rPh sb="57" eb="59">
      <t>トウガイ</t>
    </rPh>
    <rPh sb="59" eb="61">
      <t>ヒサイ</t>
    </rPh>
    <rPh sb="61" eb="64">
      <t>ショウメイショ</t>
    </rPh>
    <rPh sb="64" eb="65">
      <t>トウ</t>
    </rPh>
    <rPh sb="67" eb="69">
      <t>サンチ</t>
    </rPh>
    <rPh sb="69" eb="72">
      <t>キョウギカイ</t>
    </rPh>
    <rPh sb="73" eb="75">
      <t>サイガイ</t>
    </rPh>
    <rPh sb="76" eb="77">
      <t>カン</t>
    </rPh>
    <rPh sb="79" eb="81">
      <t>シリョウ</t>
    </rPh>
    <rPh sb="82" eb="84">
      <t>ヒガイ</t>
    </rPh>
    <rPh sb="85" eb="87">
      <t>タイサク</t>
    </rPh>
    <rPh sb="87" eb="88">
      <t>トウ</t>
    </rPh>
    <rPh sb="94" eb="96">
      <t>テイシュツ</t>
    </rPh>
    <rPh sb="98" eb="100">
      <t>バアイ</t>
    </rPh>
    <rPh sb="101" eb="103">
      <t>フヨウ</t>
    </rPh>
    <phoneticPr fontId="6"/>
  </si>
  <si>
    <t>　④備考欄に植栽する（した）年月日を記入すること。</t>
    <phoneticPr fontId="6"/>
  </si>
  <si>
    <r>
      <t xml:space="preserve">   </t>
    </r>
    <r>
      <rPr>
        <sz val="22"/>
        <rFont val="ＭＳ ゴシック"/>
        <family val="3"/>
        <charset val="128"/>
      </rPr>
      <t xml:space="preserve">農地中間管理機構が改植等を実施した（する）園地について、果樹未収益期間支援事業の支援対象者として、産地計画に位置づけられた担い手が同事業を申請する場合には、同機構が実施した（する）改植等の内容（品種、面積、園地番号、事業費、補助金等）を記入するとともに、
</t>
    </r>
    <r>
      <rPr>
        <sz val="22"/>
        <rFont val="Lucida Sans"/>
        <family val="2"/>
      </rPr>
      <t xml:space="preserve">   </t>
    </r>
    <r>
      <rPr>
        <sz val="22"/>
        <rFont val="ＭＳ ゴシック"/>
        <family val="3"/>
        <charset val="128"/>
      </rPr>
      <t xml:space="preserve">①「備考」欄には、当該園地の所有権、貸借権等を機構から取得する（した）年月日を記入すること。　
</t>
    </r>
    <r>
      <rPr>
        <sz val="22"/>
        <rFont val="Lucida Sans"/>
        <family val="2"/>
      </rPr>
      <t xml:space="preserve">   </t>
    </r>
    <r>
      <rPr>
        <sz val="22"/>
        <rFont val="ＭＳ ゴシック"/>
        <family val="3"/>
        <charset val="128"/>
      </rPr>
      <t>②「果樹未収益支援事業対象の改植、新植」の欄については、上記１２に留意の上、記入すること。</t>
    </r>
    <rPh sb="3" eb="5">
      <t>ノウチ</t>
    </rPh>
    <rPh sb="5" eb="11">
      <t>チュウカンカンリキコウ</t>
    </rPh>
    <rPh sb="12" eb="14">
      <t>カイショク</t>
    </rPh>
    <rPh sb="14" eb="15">
      <t>トウ</t>
    </rPh>
    <rPh sb="16" eb="18">
      <t>ジッシ</t>
    </rPh>
    <rPh sb="24" eb="26">
      <t>エンチ</t>
    </rPh>
    <rPh sb="31" eb="33">
      <t>カジュ</t>
    </rPh>
    <rPh sb="33" eb="36">
      <t>ミシュウエキ</t>
    </rPh>
    <rPh sb="36" eb="38">
      <t>キカン</t>
    </rPh>
    <rPh sb="38" eb="40">
      <t>シエン</t>
    </rPh>
    <rPh sb="40" eb="42">
      <t>ジギョウ</t>
    </rPh>
    <rPh sb="43" eb="45">
      <t>シエン</t>
    </rPh>
    <rPh sb="45" eb="48">
      <t>タイショウシャ</t>
    </rPh>
    <rPh sb="52" eb="54">
      <t>サンチ</t>
    </rPh>
    <rPh sb="54" eb="56">
      <t>ケイカク</t>
    </rPh>
    <rPh sb="57" eb="59">
      <t>イチ</t>
    </rPh>
    <rPh sb="64" eb="65">
      <t>ニナ</t>
    </rPh>
    <rPh sb="66" eb="67">
      <t>テ</t>
    </rPh>
    <rPh sb="68" eb="69">
      <t>ドウ</t>
    </rPh>
    <rPh sb="69" eb="71">
      <t>ジギョウ</t>
    </rPh>
    <rPh sb="72" eb="74">
      <t>シンセイ</t>
    </rPh>
    <rPh sb="76" eb="78">
      <t>バアイ</t>
    </rPh>
    <rPh sb="81" eb="82">
      <t>ドウ</t>
    </rPh>
    <rPh sb="82" eb="84">
      <t>キコウ</t>
    </rPh>
    <rPh sb="85" eb="87">
      <t>ジッシ</t>
    </rPh>
    <rPh sb="93" eb="95">
      <t>カイショク</t>
    </rPh>
    <rPh sb="95" eb="96">
      <t>トウ</t>
    </rPh>
    <rPh sb="97" eb="99">
      <t>ナイヨウ</t>
    </rPh>
    <rPh sb="100" eb="102">
      <t>ヒンシュ</t>
    </rPh>
    <rPh sb="103" eb="105">
      <t>メンセキ</t>
    </rPh>
    <rPh sb="106" eb="108">
      <t>エンチ</t>
    </rPh>
    <rPh sb="108" eb="110">
      <t>バンゴウ</t>
    </rPh>
    <rPh sb="111" eb="114">
      <t>ジギョウヒ</t>
    </rPh>
    <rPh sb="115" eb="118">
      <t>ホジョキン</t>
    </rPh>
    <rPh sb="118" eb="119">
      <t>トウ</t>
    </rPh>
    <rPh sb="121" eb="123">
      <t>キニュウ</t>
    </rPh>
    <rPh sb="136" eb="138">
      <t>ビコウ</t>
    </rPh>
    <rPh sb="139" eb="140">
      <t>ラン</t>
    </rPh>
    <rPh sb="143" eb="145">
      <t>トウガイ</t>
    </rPh>
    <rPh sb="145" eb="147">
      <t>エンチ</t>
    </rPh>
    <rPh sb="148" eb="151">
      <t>ショユウケン</t>
    </rPh>
    <rPh sb="152" eb="155">
      <t>タイシャクケン</t>
    </rPh>
    <rPh sb="155" eb="156">
      <t>トウ</t>
    </rPh>
    <rPh sb="157" eb="159">
      <t>キコウ</t>
    </rPh>
    <rPh sb="161" eb="163">
      <t>シュトク</t>
    </rPh>
    <rPh sb="169" eb="170">
      <t>ネン</t>
    </rPh>
    <rPh sb="170" eb="172">
      <t>ツキヒ</t>
    </rPh>
    <rPh sb="173" eb="175">
      <t>キニュウ</t>
    </rPh>
    <rPh sb="187" eb="189">
      <t>カジュ</t>
    </rPh>
    <rPh sb="189" eb="192">
      <t>ミシュウエキ</t>
    </rPh>
    <rPh sb="192" eb="194">
      <t>シエン</t>
    </rPh>
    <rPh sb="194" eb="196">
      <t>ジギョウ</t>
    </rPh>
    <rPh sb="196" eb="198">
      <t>タイショウ</t>
    </rPh>
    <rPh sb="199" eb="201">
      <t>カイショク</t>
    </rPh>
    <rPh sb="202" eb="204">
      <t>シンショク</t>
    </rPh>
    <rPh sb="206" eb="207">
      <t>ラン</t>
    </rPh>
    <rPh sb="213" eb="215">
      <t>ジョウキ</t>
    </rPh>
    <rPh sb="218" eb="220">
      <t>リュウイ</t>
    </rPh>
    <rPh sb="221" eb="222">
      <t>ウエ</t>
    </rPh>
    <rPh sb="223" eb="225">
      <t>キニュウ</t>
    </rPh>
    <phoneticPr fontId="6"/>
  </si>
  <si>
    <r>
      <t xml:space="preserve">  </t>
    </r>
    <r>
      <rPr>
        <sz val="22"/>
        <rFont val="ＭＳ ゴシック"/>
        <family val="3"/>
        <charset val="128"/>
      </rPr>
      <t xml:space="preserve">「果樹未収益期間支援事業の対象となる改植、新植」の「実施面積（受益面積）」の欄には、同一年度内に完了する改植（移動改植を含み、補植改植を含まない。）、新植の面積がおおむね２アール以上の場合に記入すること。
</t>
    </r>
    <r>
      <rPr>
        <sz val="22"/>
        <rFont val="Lucida Sans"/>
        <family val="2"/>
      </rPr>
      <t xml:space="preserve">  </t>
    </r>
    <r>
      <rPr>
        <sz val="22"/>
        <rFont val="ＭＳ ゴシック"/>
        <family val="3"/>
        <charset val="128"/>
      </rPr>
      <t>「事業費」の「定額事業」の欄については、実施面積（受益面積）に４年間（農地中間管理機構が改植、新植を行った後に同機構により保全管理が行われた場合には、当該年数（１年に満たない日数は、これを切り捨てて得た年数。）を減じた年数。）及び助成単価</t>
    </r>
    <r>
      <rPr>
        <sz val="22"/>
        <rFont val="Lucida Sans"/>
        <family val="2"/>
      </rPr>
      <t>55</t>
    </r>
    <r>
      <rPr>
        <sz val="22"/>
        <rFont val="ＭＳ ゴシック"/>
        <family val="3"/>
        <charset val="128"/>
      </rPr>
      <t>円</t>
    </r>
    <r>
      <rPr>
        <sz val="22"/>
        <rFont val="Lucida Sans"/>
        <family val="2"/>
      </rPr>
      <t>/</t>
    </r>
    <r>
      <rPr>
        <sz val="22"/>
        <rFont val="Segoe UI Symbol"/>
        <family val="3"/>
      </rPr>
      <t>㎡</t>
    </r>
    <r>
      <rPr>
        <sz val="22"/>
        <rFont val="ＭＳ ゴシック"/>
        <family val="3"/>
        <charset val="128"/>
      </rPr>
      <t>を乗じて得た額を記入すること。　</t>
    </r>
    <rPh sb="3" eb="5">
      <t>カジュ</t>
    </rPh>
    <rPh sb="5" eb="8">
      <t>ミシュウエキ</t>
    </rPh>
    <rPh sb="8" eb="10">
      <t>キカン</t>
    </rPh>
    <rPh sb="12" eb="14">
      <t>ジギョウ</t>
    </rPh>
    <rPh sb="15" eb="17">
      <t>タイショウ</t>
    </rPh>
    <rPh sb="20" eb="21">
      <t>カイ</t>
    </rPh>
    <rPh sb="21" eb="22">
      <t>ショク</t>
    </rPh>
    <rPh sb="23" eb="25">
      <t>シンショク</t>
    </rPh>
    <rPh sb="28" eb="30">
      <t>ジッシ</t>
    </rPh>
    <rPh sb="30" eb="32">
      <t>メンセキ</t>
    </rPh>
    <rPh sb="33" eb="35">
      <t>ジュエキ</t>
    </rPh>
    <rPh sb="35" eb="37">
      <t>メンセキ</t>
    </rPh>
    <rPh sb="40" eb="41">
      <t>ラン</t>
    </rPh>
    <rPh sb="44" eb="46">
      <t>ドウイツ</t>
    </rPh>
    <rPh sb="46" eb="49">
      <t>ネンドナイ</t>
    </rPh>
    <rPh sb="50" eb="52">
      <t>カンリョウ</t>
    </rPh>
    <rPh sb="54" eb="55">
      <t>オサム</t>
    </rPh>
    <rPh sb="55" eb="56">
      <t>ウ</t>
    </rPh>
    <rPh sb="65" eb="67">
      <t>ホショク</t>
    </rPh>
    <rPh sb="67" eb="69">
      <t>カイショク</t>
    </rPh>
    <rPh sb="70" eb="71">
      <t>フク</t>
    </rPh>
    <rPh sb="77" eb="79">
      <t>シンショク</t>
    </rPh>
    <rPh sb="80" eb="82">
      <t>メンセキ</t>
    </rPh>
    <rPh sb="91" eb="93">
      <t>イジョウ</t>
    </rPh>
    <rPh sb="94" eb="96">
      <t>バアイ</t>
    </rPh>
    <rPh sb="97" eb="99">
      <t>キニュウ</t>
    </rPh>
    <rPh sb="108" eb="111">
      <t>ジギョウヒ</t>
    </rPh>
    <rPh sb="114" eb="116">
      <t>テイガク</t>
    </rPh>
    <rPh sb="116" eb="118">
      <t>ジギョウ</t>
    </rPh>
    <rPh sb="120" eb="121">
      <t>ラン</t>
    </rPh>
    <rPh sb="127" eb="129">
      <t>ジッシ</t>
    </rPh>
    <rPh sb="129" eb="131">
      <t>メンセキ</t>
    </rPh>
    <rPh sb="132" eb="134">
      <t>ジュエキ</t>
    </rPh>
    <rPh sb="134" eb="136">
      <t>メンセキ</t>
    </rPh>
    <rPh sb="139" eb="141">
      <t>ネンカン</t>
    </rPh>
    <rPh sb="220" eb="221">
      <t>オヨ</t>
    </rPh>
    <rPh sb="224" eb="226">
      <t>タンカ</t>
    </rPh>
    <rPh sb="228" eb="229">
      <t>エン</t>
    </rPh>
    <rPh sb="232" eb="233">
      <t>ジョウ</t>
    </rPh>
    <rPh sb="235" eb="236">
      <t>エ</t>
    </rPh>
    <rPh sb="237" eb="238">
      <t>ガク</t>
    </rPh>
    <rPh sb="239" eb="241">
      <t>キニュウ</t>
    </rPh>
    <phoneticPr fontId="6"/>
  </si>
  <si>
    <r>
      <t xml:space="preserve">  </t>
    </r>
    <r>
      <rPr>
        <sz val="22"/>
        <rFont val="ＭＳ ゴシック"/>
        <family val="3"/>
        <charset val="128"/>
      </rPr>
      <t>「転換元（現況）」、「転換先」、の欄については、優良品目・品種への転換を実施する場合には、「転換元（現況）」、「転換先」の欄にそれぞれの品目及び品種を記入すること。なお、省力樹形又は自己育成大苗使用に該当する場合は「省力樹形」、「自己育成大苗」とあわせて記入すること。
優良品目・品種への転換を実施せず、小規模園地整備、放任園発生防止対策、用水・かん水施設の整備、本会特認事業を実施する場合には、「転換先」の欄にその品目及び品種を記入すること。</t>
    </r>
    <rPh sb="3" eb="5">
      <t>テンカン</t>
    </rPh>
    <rPh sb="5" eb="6">
      <t>モト</t>
    </rPh>
    <rPh sb="7" eb="9">
      <t>ゲンキョウ</t>
    </rPh>
    <rPh sb="13" eb="15">
      <t>テンカン</t>
    </rPh>
    <rPh sb="15" eb="16">
      <t>サキ</t>
    </rPh>
    <rPh sb="19" eb="20">
      <t>ラン</t>
    </rPh>
    <rPh sb="26" eb="28">
      <t>ユウリョウ</t>
    </rPh>
    <rPh sb="28" eb="30">
      <t>ヒンモク</t>
    </rPh>
    <rPh sb="31" eb="33">
      <t>ヒンシュ</t>
    </rPh>
    <rPh sb="35" eb="37">
      <t>テンカン</t>
    </rPh>
    <rPh sb="48" eb="50">
      <t>テンカン</t>
    </rPh>
    <rPh sb="50" eb="51">
      <t>モト</t>
    </rPh>
    <rPh sb="52" eb="54">
      <t>ゲンキョウ</t>
    </rPh>
    <rPh sb="58" eb="60">
      <t>テンカン</t>
    </rPh>
    <rPh sb="60" eb="61">
      <t>サキ</t>
    </rPh>
    <rPh sb="63" eb="64">
      <t>ラン</t>
    </rPh>
    <rPh sb="70" eb="72">
      <t>ヒンモク</t>
    </rPh>
    <rPh sb="72" eb="73">
      <t>オヨ</t>
    </rPh>
    <rPh sb="74" eb="76">
      <t>ヒンシュ</t>
    </rPh>
    <rPh sb="77" eb="79">
      <t>キニュウ</t>
    </rPh>
    <rPh sb="87" eb="89">
      <t>ショウリョク</t>
    </rPh>
    <rPh sb="89" eb="91">
      <t>ジュケイ</t>
    </rPh>
    <rPh sb="91" eb="92">
      <t>マタ</t>
    </rPh>
    <rPh sb="93" eb="95">
      <t>ジコ</t>
    </rPh>
    <rPh sb="95" eb="97">
      <t>イクセイ</t>
    </rPh>
    <rPh sb="97" eb="98">
      <t>オオ</t>
    </rPh>
    <rPh sb="98" eb="99">
      <t>ナエ</t>
    </rPh>
    <rPh sb="99" eb="101">
      <t>シヨウ</t>
    </rPh>
    <rPh sb="102" eb="104">
      <t>ガイトウ</t>
    </rPh>
    <rPh sb="106" eb="108">
      <t>バアイ</t>
    </rPh>
    <rPh sb="110" eb="112">
      <t>ショウリョク</t>
    </rPh>
    <rPh sb="112" eb="114">
      <t>ジュケイ</t>
    </rPh>
    <rPh sb="117" eb="119">
      <t>ジコ</t>
    </rPh>
    <rPh sb="119" eb="121">
      <t>イクセイ</t>
    </rPh>
    <rPh sb="121" eb="122">
      <t>オオ</t>
    </rPh>
    <rPh sb="122" eb="123">
      <t>ナエ</t>
    </rPh>
    <rPh sb="129" eb="131">
      <t>キニュウ</t>
    </rPh>
    <rPh sb="149" eb="151">
      <t>ジッシ</t>
    </rPh>
    <rPh sb="162" eb="164">
      <t>ホウニン</t>
    </rPh>
    <rPh sb="164" eb="165">
      <t>エン</t>
    </rPh>
    <rPh sb="165" eb="167">
      <t>ハッセイ</t>
    </rPh>
    <rPh sb="167" eb="169">
      <t>ボウシ</t>
    </rPh>
    <rPh sb="169" eb="171">
      <t>タイサク</t>
    </rPh>
    <rPh sb="184" eb="186">
      <t>ホンカイ</t>
    </rPh>
    <rPh sb="186" eb="188">
      <t>トクニン</t>
    </rPh>
    <rPh sb="188" eb="190">
      <t>ジギョウ</t>
    </rPh>
    <rPh sb="195" eb="197">
      <t>バアイ</t>
    </rPh>
    <rPh sb="203" eb="204">
      <t>サキ</t>
    </rPh>
    <rPh sb="206" eb="207">
      <t>ラン</t>
    </rPh>
    <rPh sb="210" eb="212">
      <t>ヒンモク</t>
    </rPh>
    <rPh sb="212" eb="213">
      <t>オヨ</t>
    </rPh>
    <rPh sb="214" eb="216">
      <t>ヒンシュ</t>
    </rPh>
    <phoneticPr fontId="6"/>
  </si>
  <si>
    <t>　自然災害関連の改植に合わせて果樹棚等の導入を行う場合には、「事業内容」の「改植」の次に行を挿入するか「高接」の行を利用し、「事業内容」（「果樹棚等」と記入）、「事業費」、「補助金」等を記入すること。
なお、合計は、果樹棚等の欄を設けずに、改植と合計したものを改植の欄に記入すること。この場合、園地数、面積については、果樹棚等はカウントせず、改植の園地数のみを記入すること。</t>
    <rPh sb="1" eb="3">
      <t>シゼン</t>
    </rPh>
    <rPh sb="3" eb="5">
      <t>サイガイ</t>
    </rPh>
    <rPh sb="5" eb="7">
      <t>カンレン</t>
    </rPh>
    <rPh sb="8" eb="10">
      <t>カイショク</t>
    </rPh>
    <rPh sb="11" eb="12">
      <t>ア</t>
    </rPh>
    <rPh sb="15" eb="17">
      <t>カジュ</t>
    </rPh>
    <rPh sb="17" eb="18">
      <t>ダナ</t>
    </rPh>
    <rPh sb="18" eb="19">
      <t>トウ</t>
    </rPh>
    <rPh sb="20" eb="22">
      <t>ドウニュウ</t>
    </rPh>
    <rPh sb="23" eb="24">
      <t>オコナ</t>
    </rPh>
    <rPh sb="25" eb="27">
      <t>バアイ</t>
    </rPh>
    <rPh sb="31" eb="33">
      <t>ジギョウ</t>
    </rPh>
    <rPh sb="33" eb="35">
      <t>ナイヨウ</t>
    </rPh>
    <rPh sb="38" eb="40">
      <t>カイショク</t>
    </rPh>
    <rPh sb="42" eb="43">
      <t>ツギ</t>
    </rPh>
    <rPh sb="44" eb="45">
      <t>ギョウ</t>
    </rPh>
    <rPh sb="46" eb="48">
      <t>ソウニュウ</t>
    </rPh>
    <rPh sb="52" eb="53">
      <t>タカ</t>
    </rPh>
    <rPh sb="53" eb="54">
      <t>ツ</t>
    </rPh>
    <rPh sb="56" eb="57">
      <t>ギョウ</t>
    </rPh>
    <rPh sb="58" eb="60">
      <t>リヨウ</t>
    </rPh>
    <rPh sb="63" eb="65">
      <t>ジギョウ</t>
    </rPh>
    <rPh sb="65" eb="67">
      <t>ナイヨウ</t>
    </rPh>
    <rPh sb="70" eb="72">
      <t>カジュ</t>
    </rPh>
    <rPh sb="72" eb="73">
      <t>ダナ</t>
    </rPh>
    <rPh sb="73" eb="74">
      <t>トウ</t>
    </rPh>
    <rPh sb="76" eb="78">
      <t>キニュウ</t>
    </rPh>
    <rPh sb="81" eb="83">
      <t>ジギョウ</t>
    </rPh>
    <rPh sb="83" eb="84">
      <t>ヒ</t>
    </rPh>
    <rPh sb="87" eb="90">
      <t>ホジョキン</t>
    </rPh>
    <rPh sb="91" eb="92">
      <t>トウ</t>
    </rPh>
    <rPh sb="93" eb="95">
      <t>キニュウ</t>
    </rPh>
    <rPh sb="113" eb="114">
      <t>ラン</t>
    </rPh>
    <rPh sb="115" eb="116">
      <t>モウ</t>
    </rPh>
    <rPh sb="151" eb="153">
      <t>メンセキ</t>
    </rPh>
    <phoneticPr fontId="6"/>
  </si>
  <si>
    <r>
      <rPr>
        <sz val="22"/>
        <rFont val="ＭＳ Ｐゴシック"/>
        <family val="2"/>
        <charset val="128"/>
      </rPr>
      <t>　</t>
    </r>
    <r>
      <rPr>
        <sz val="22"/>
        <rFont val="Lucida Sans"/>
        <family val="2"/>
      </rPr>
      <t xml:space="preserve"> </t>
    </r>
    <r>
      <rPr>
        <sz val="22"/>
        <rFont val="ＭＳ ゴシック"/>
        <family val="3"/>
        <charset val="128"/>
      </rPr>
      <t>放任園地発生防止対策を実施する場合は、地域の判断が必要であること、経営移譲年金の受給権取得条件や相続税及び贈与税の納税猶予条件等に十分留意すること。</t>
    </r>
    <rPh sb="2" eb="4">
      <t>ホウニン</t>
    </rPh>
    <rPh sb="4" eb="6">
      <t>エンチ</t>
    </rPh>
    <rPh sb="6" eb="8">
      <t>ハッセイ</t>
    </rPh>
    <rPh sb="8" eb="10">
      <t>ボウシ</t>
    </rPh>
    <rPh sb="10" eb="12">
      <t>タイサク</t>
    </rPh>
    <rPh sb="13" eb="15">
      <t>ジッシ</t>
    </rPh>
    <rPh sb="17" eb="19">
      <t>バアイ</t>
    </rPh>
    <rPh sb="21" eb="23">
      <t>チイキ</t>
    </rPh>
    <rPh sb="24" eb="26">
      <t>ハンダン</t>
    </rPh>
    <rPh sb="27" eb="29">
      <t>ヒツヨウ</t>
    </rPh>
    <rPh sb="45" eb="47">
      <t>シュトク</t>
    </rPh>
    <rPh sb="47" eb="49">
      <t>ジョウケン</t>
    </rPh>
    <rPh sb="65" eb="66">
      <t>トウ</t>
    </rPh>
    <phoneticPr fontId="6"/>
  </si>
  <si>
    <r>
      <t xml:space="preserve">   </t>
    </r>
    <r>
      <rPr>
        <sz val="22"/>
        <rFont val="ＭＳ ゴシック"/>
        <family val="3"/>
        <charset val="128"/>
      </rPr>
      <t>自己育成した苗木を使用して改植等を実施することは、事前着工とみなされることから補助対象外になること。また、同一農業者において、転換元の品種と同一の品種を他の園地に植栽（改植）することは、同一品種への改植と見なされることからこれも補助対象外となることに留意すること。</t>
    </r>
    <rPh sb="3" eb="5">
      <t>ジコ</t>
    </rPh>
    <rPh sb="5" eb="7">
      <t>イクセイ</t>
    </rPh>
    <rPh sb="9" eb="11">
      <t>ナエギ</t>
    </rPh>
    <rPh sb="12" eb="14">
      <t>シヨウ</t>
    </rPh>
    <rPh sb="18" eb="19">
      <t>トウ</t>
    </rPh>
    <rPh sb="20" eb="22">
      <t>ジッシ</t>
    </rPh>
    <rPh sb="28" eb="30">
      <t>ジゼン</t>
    </rPh>
    <rPh sb="30" eb="32">
      <t>チャッコウ</t>
    </rPh>
    <rPh sb="42" eb="44">
      <t>ホジョ</t>
    </rPh>
    <rPh sb="44" eb="46">
      <t>タイショウ</t>
    </rPh>
    <rPh sb="46" eb="47">
      <t>ガイ</t>
    </rPh>
    <rPh sb="56" eb="58">
      <t>ドウイツ</t>
    </rPh>
    <rPh sb="58" eb="61">
      <t>ノウギョウシャ</t>
    </rPh>
    <rPh sb="66" eb="68">
      <t>テンカン</t>
    </rPh>
    <rPh sb="68" eb="69">
      <t>モト</t>
    </rPh>
    <rPh sb="70" eb="72">
      <t>ヒンシュ</t>
    </rPh>
    <rPh sb="73" eb="75">
      <t>ドウイツ</t>
    </rPh>
    <rPh sb="76" eb="78">
      <t>ヒンシュ</t>
    </rPh>
    <rPh sb="79" eb="80">
      <t>タ</t>
    </rPh>
    <rPh sb="81" eb="83">
      <t>エンチ</t>
    </rPh>
    <rPh sb="84" eb="86">
      <t>ショクサイ</t>
    </rPh>
    <rPh sb="87" eb="89">
      <t>カイショク</t>
    </rPh>
    <rPh sb="96" eb="98">
      <t>ドウイツ</t>
    </rPh>
    <rPh sb="98" eb="100">
      <t>ヒンシュ</t>
    </rPh>
    <rPh sb="102" eb="104">
      <t>カイショク</t>
    </rPh>
    <rPh sb="105" eb="106">
      <t>ミ</t>
    </rPh>
    <rPh sb="117" eb="119">
      <t>ホジョ</t>
    </rPh>
    <rPh sb="119" eb="122">
      <t>タイショウガイ</t>
    </rPh>
    <rPh sb="128" eb="130">
      <t>リュウイ</t>
    </rPh>
    <phoneticPr fontId="6"/>
  </si>
  <si>
    <r>
      <t xml:space="preserve">  </t>
    </r>
    <r>
      <rPr>
        <sz val="22"/>
        <rFont val="ＭＳ ゴシック"/>
        <family val="3"/>
        <charset val="128"/>
      </rPr>
      <t>「事業内容」の欄については、小規模園地整備を実施する場合は、（　　）内に「園内道の整備」、「傾斜の緩和」、「土壌土層改良」、「排水路の整備」のいずれかを記入すること。
本会特認事業を実施する場合には、「園地管理軌道施設の整備」、「防霜設備の整備」、「防風設備の整備」のいずれかを記入すること。</t>
    </r>
    <rPh sb="3" eb="5">
      <t>ジギョウ</t>
    </rPh>
    <rPh sb="5" eb="7">
      <t>ナイヨウ</t>
    </rPh>
    <rPh sb="9" eb="10">
      <t>ラン</t>
    </rPh>
    <rPh sb="24" eb="26">
      <t>ジッシ</t>
    </rPh>
    <rPh sb="36" eb="37">
      <t>ナイ</t>
    </rPh>
    <rPh sb="65" eb="68">
      <t>ハイスイロ</t>
    </rPh>
    <rPh sb="69" eb="71">
      <t>セイビ</t>
    </rPh>
    <rPh sb="93" eb="95">
      <t>ジッシ</t>
    </rPh>
    <rPh sb="97" eb="99">
      <t>バアイ</t>
    </rPh>
    <rPh sb="103" eb="105">
      <t>エンチ</t>
    </rPh>
    <rPh sb="105" eb="107">
      <t>カンリ</t>
    </rPh>
    <rPh sb="107" eb="109">
      <t>キドウ</t>
    </rPh>
    <rPh sb="109" eb="111">
      <t>シセツ</t>
    </rPh>
    <rPh sb="112" eb="114">
      <t>セイビ</t>
    </rPh>
    <rPh sb="117" eb="119">
      <t>ボウシモ</t>
    </rPh>
    <rPh sb="119" eb="121">
      <t>セツビ</t>
    </rPh>
    <rPh sb="122" eb="124">
      <t>セイビ</t>
    </rPh>
    <rPh sb="127" eb="128">
      <t>ボウ</t>
    </rPh>
    <rPh sb="128" eb="129">
      <t>カゼ</t>
    </rPh>
    <rPh sb="129" eb="131">
      <t>セツビ</t>
    </rPh>
    <rPh sb="132" eb="134">
      <t>セイビ</t>
    </rPh>
    <rPh sb="141" eb="143">
      <t>キニュウ</t>
    </rPh>
    <phoneticPr fontId="6"/>
  </si>
  <si>
    <r>
      <t xml:space="preserve">  </t>
    </r>
    <r>
      <rPr>
        <sz val="22"/>
        <rFont val="ＭＳ ゴシック"/>
        <family val="3"/>
        <charset val="128"/>
      </rPr>
      <t>「園地数」の欄の［　］書には、本事業により整備する（した）園地数を記入すること。</t>
    </r>
    <rPh sb="3" eb="5">
      <t>エンチ</t>
    </rPh>
    <rPh sb="5" eb="6">
      <t>スウ</t>
    </rPh>
    <rPh sb="8" eb="9">
      <t>ラン</t>
    </rPh>
    <rPh sb="13" eb="14">
      <t>カ</t>
    </rPh>
    <rPh sb="17" eb="20">
      <t>ホンジギョウ</t>
    </rPh>
    <rPh sb="23" eb="25">
      <t>セイビ</t>
    </rPh>
    <rPh sb="31" eb="33">
      <t>エンチ</t>
    </rPh>
    <rPh sb="33" eb="34">
      <t>スウ</t>
    </rPh>
    <rPh sb="35" eb="37">
      <t>キニュウ</t>
    </rPh>
    <phoneticPr fontId="6"/>
  </si>
  <si>
    <r>
      <rPr>
        <sz val="22"/>
        <rFont val="Lucida Sans"/>
        <family val="3"/>
      </rPr>
      <t xml:space="preserve">  </t>
    </r>
    <r>
      <rPr>
        <sz val="22"/>
        <rFont val="ＭＳ ゴシック"/>
        <family val="3"/>
        <charset val="128"/>
      </rPr>
      <t>「事業量」の欄については、優良品目・品種への転換（改植・新植）を実施する場合は、植栽する苗木の本数及び植栽密度（本／</t>
    </r>
    <r>
      <rPr>
        <sz val="22"/>
        <rFont val="Lucida Sans"/>
        <family val="2"/>
      </rPr>
      <t>10a</t>
    </r>
    <r>
      <rPr>
        <sz val="22"/>
        <rFont val="ＭＳ ゴシック"/>
        <family val="3"/>
        <charset val="128"/>
      </rPr>
      <t>）を、高接を実施する場合は、穂木の重量を、小規模園地整備（園内道の整備）を実施する場合は、延長</t>
    </r>
    <r>
      <rPr>
        <sz val="22"/>
        <rFont val="ＭＳ Ｐゴシック"/>
        <family val="2"/>
        <charset val="128"/>
      </rPr>
      <t>×</t>
    </r>
    <r>
      <rPr>
        <sz val="22"/>
        <rFont val="ＭＳ ゴシック"/>
        <family val="3"/>
        <charset val="128"/>
      </rPr>
      <t>幅員、用水・かん水設備の整備については、整備する撒水設備の延長、スプリンクラーの設置数を記入するなど、事業内容に応じた事業量を記入すること。また、土壌土層改良、傾斜の緩和については、それぞれ、土壌土層の物理的な改良、面的な傾斜の緩和を主たる目的とし、原則として重機を用いた土木工事であること、設備や施設の事業については、資材や部品の購入のみは補助対象外であり、単純な更新については補助対象外であることに留意すること。
なお、植栽密度については、植栽密度の設定表における植栽密度の下限（本／</t>
    </r>
    <r>
      <rPr>
        <sz val="22"/>
        <rFont val="Lucida Sans"/>
        <family val="2"/>
      </rPr>
      <t>10a</t>
    </r>
    <r>
      <rPr>
        <sz val="22"/>
        <rFont val="ＭＳ ゴシック"/>
        <family val="3"/>
        <charset val="128"/>
      </rPr>
      <t>）に留意すること。</t>
    </r>
    <rPh sb="3" eb="6">
      <t>ジギョウリョウ</t>
    </rPh>
    <rPh sb="8" eb="9">
      <t>ラン</t>
    </rPh>
    <rPh sb="15" eb="17">
      <t>ユウリョウ</t>
    </rPh>
    <rPh sb="17" eb="19">
      <t>ヒンモク</t>
    </rPh>
    <rPh sb="20" eb="22">
      <t>ヒンシュ</t>
    </rPh>
    <rPh sb="24" eb="26">
      <t>テンカン</t>
    </rPh>
    <rPh sb="27" eb="29">
      <t>カイショク</t>
    </rPh>
    <rPh sb="30" eb="32">
      <t>シンショク</t>
    </rPh>
    <rPh sb="34" eb="36">
      <t>ジッシ</t>
    </rPh>
    <rPh sb="38" eb="40">
      <t>バアイ</t>
    </rPh>
    <rPh sb="42" eb="44">
      <t>ショクサイ</t>
    </rPh>
    <rPh sb="46" eb="48">
      <t>ナエギ</t>
    </rPh>
    <rPh sb="49" eb="51">
      <t>ホンスウ</t>
    </rPh>
    <rPh sb="51" eb="52">
      <t>オヨ</t>
    </rPh>
    <rPh sb="53" eb="55">
      <t>ショクサイ</t>
    </rPh>
    <rPh sb="55" eb="57">
      <t>ミツド</t>
    </rPh>
    <rPh sb="58" eb="59">
      <t>ホン</t>
    </rPh>
    <rPh sb="66" eb="67">
      <t>タカ</t>
    </rPh>
    <rPh sb="67" eb="68">
      <t>ツ</t>
    </rPh>
    <rPh sb="69" eb="71">
      <t>ジッシ</t>
    </rPh>
    <rPh sb="73" eb="75">
      <t>バアイ</t>
    </rPh>
    <rPh sb="77" eb="79">
      <t>ホギ</t>
    </rPh>
    <rPh sb="80" eb="82">
      <t>ジュウリョウ</t>
    </rPh>
    <rPh sb="92" eb="94">
      <t>エンナイ</t>
    </rPh>
    <rPh sb="94" eb="95">
      <t>ドウ</t>
    </rPh>
    <rPh sb="96" eb="98">
      <t>セイビ</t>
    </rPh>
    <rPh sb="100" eb="102">
      <t>ジッシ</t>
    </rPh>
    <rPh sb="104" eb="106">
      <t>バアイ</t>
    </rPh>
    <rPh sb="108" eb="110">
      <t>エンチョウ</t>
    </rPh>
    <rPh sb="120" eb="122">
      <t>セツビ</t>
    </rPh>
    <rPh sb="137" eb="139">
      <t>セツビ</t>
    </rPh>
    <rPh sb="291" eb="293">
      <t>タンジュン</t>
    </rPh>
    <rPh sb="301" eb="303">
      <t>ホジョ</t>
    </rPh>
    <rPh sb="303" eb="306">
      <t>タイショウガイ</t>
    </rPh>
    <rPh sb="312" eb="314">
      <t>リュウイ</t>
    </rPh>
    <rPh sb="323" eb="325">
      <t>ショクサイ</t>
    </rPh>
    <rPh sb="325" eb="327">
      <t>ミツド</t>
    </rPh>
    <rPh sb="333" eb="335">
      <t>ショクサイ</t>
    </rPh>
    <rPh sb="335" eb="337">
      <t>ミツド</t>
    </rPh>
    <rPh sb="338" eb="340">
      <t>セッテイ</t>
    </rPh>
    <rPh sb="345" eb="347">
      <t>ショクサイ</t>
    </rPh>
    <rPh sb="347" eb="349">
      <t>ミツド</t>
    </rPh>
    <rPh sb="350" eb="352">
      <t>カゲン</t>
    </rPh>
    <rPh sb="353" eb="354">
      <t>ホン</t>
    </rPh>
    <rPh sb="360" eb="362">
      <t>リュウイ</t>
    </rPh>
    <phoneticPr fontId="6"/>
  </si>
  <si>
    <r>
      <t xml:space="preserve"> </t>
    </r>
    <r>
      <rPr>
        <sz val="22"/>
        <rFont val="ＭＳ Ｐゴシック"/>
        <family val="2"/>
        <charset val="128"/>
      </rPr>
      <t>　</t>
    </r>
    <r>
      <rPr>
        <sz val="22"/>
        <rFont val="ＭＳ ゴシック"/>
        <family val="3"/>
        <charset val="128"/>
      </rPr>
      <t>計画を変更する場合又は計画と実績が異なる場合、変更前（計画）と変更後（実績）を対比できるように、数値が異なる部分についてのみ変更前（計画）を括弧書きで上段に記入するとともに、合計の欄において変更前（計画）の数値、変更後（実績）の数値及び差額をそれぞれ三段書きで記入すること。</t>
    </r>
    <rPh sb="2" eb="4">
      <t>ケイカク</t>
    </rPh>
    <rPh sb="5" eb="7">
      <t>ヘンコウ</t>
    </rPh>
    <rPh sb="9" eb="11">
      <t>バアイ</t>
    </rPh>
    <rPh sb="11" eb="12">
      <t>マタ</t>
    </rPh>
    <rPh sb="13" eb="15">
      <t>ケイカク</t>
    </rPh>
    <rPh sb="16" eb="18">
      <t>ジッセキ</t>
    </rPh>
    <rPh sb="19" eb="20">
      <t>コト</t>
    </rPh>
    <rPh sb="22" eb="24">
      <t>バアイ</t>
    </rPh>
    <rPh sb="25" eb="28">
      <t>ヘンコウマエ</t>
    </rPh>
    <rPh sb="29" eb="31">
      <t>ケイカク</t>
    </rPh>
    <rPh sb="33" eb="36">
      <t>ヘンコウゴ</t>
    </rPh>
    <rPh sb="37" eb="39">
      <t>ジッセキ</t>
    </rPh>
    <rPh sb="41" eb="43">
      <t>タイヒ</t>
    </rPh>
    <rPh sb="50" eb="52">
      <t>スウチ</t>
    </rPh>
    <rPh sb="53" eb="54">
      <t>コト</t>
    </rPh>
    <rPh sb="56" eb="58">
      <t>ブブン</t>
    </rPh>
    <rPh sb="64" eb="67">
      <t>ヘンコウマエ</t>
    </rPh>
    <rPh sb="68" eb="70">
      <t>ケイカク</t>
    </rPh>
    <rPh sb="72" eb="74">
      <t>カッコ</t>
    </rPh>
    <rPh sb="74" eb="75">
      <t>ガ</t>
    </rPh>
    <rPh sb="77" eb="79">
      <t>ジョウダン</t>
    </rPh>
    <rPh sb="80" eb="82">
      <t>キニュウ</t>
    </rPh>
    <rPh sb="89" eb="90">
      <t>ゴウ</t>
    </rPh>
    <rPh sb="90" eb="91">
      <t>ケイ</t>
    </rPh>
    <rPh sb="92" eb="93">
      <t>ラン</t>
    </rPh>
    <rPh sb="97" eb="100">
      <t>ヘンコウマエ</t>
    </rPh>
    <rPh sb="101" eb="103">
      <t>ケイカク</t>
    </rPh>
    <rPh sb="105" eb="107">
      <t>スウチ</t>
    </rPh>
    <rPh sb="108" eb="110">
      <t>ヘンコウ</t>
    </rPh>
    <rPh sb="110" eb="111">
      <t>ゴ</t>
    </rPh>
    <rPh sb="112" eb="114">
      <t>ジッセキ</t>
    </rPh>
    <rPh sb="116" eb="118">
      <t>スウチ</t>
    </rPh>
    <rPh sb="118" eb="119">
      <t>オヨ</t>
    </rPh>
    <rPh sb="120" eb="122">
      <t>サガク</t>
    </rPh>
    <rPh sb="127" eb="129">
      <t>サンダン</t>
    </rPh>
    <rPh sb="129" eb="130">
      <t>ガ</t>
    </rPh>
    <rPh sb="132" eb="134">
      <t>キニュウ</t>
    </rPh>
    <phoneticPr fontId="6"/>
  </si>
  <si>
    <r>
      <rPr>
        <sz val="22"/>
        <rFont val="ＭＳ ゴシック"/>
        <family val="3"/>
        <charset val="128"/>
      </rPr>
      <t>＜記載例＞　盛土規制法の規制対象外工事（</t>
    </r>
    <r>
      <rPr>
        <sz val="22"/>
        <rFont val="Segoe UI Symbol"/>
        <family val="3"/>
      </rPr>
      <t>○</t>
    </r>
    <r>
      <rPr>
        <sz val="22"/>
        <rFont val="ＭＳ ゴシック"/>
        <family val="3"/>
        <charset val="128"/>
      </rPr>
      <t>年</t>
    </r>
    <r>
      <rPr>
        <sz val="22"/>
        <rFont val="Segoe UI Symbol"/>
        <family val="3"/>
      </rPr>
      <t>○</t>
    </r>
    <r>
      <rPr>
        <sz val="22"/>
        <rFont val="ＭＳ ゴシック"/>
        <family val="3"/>
        <charset val="128"/>
      </rPr>
      <t>月</t>
    </r>
    <r>
      <rPr>
        <sz val="22"/>
        <rFont val="Segoe UI Symbol"/>
        <family val="3"/>
      </rPr>
      <t>○</t>
    </r>
    <r>
      <rPr>
        <sz val="22"/>
        <rFont val="ＭＳ ゴシック"/>
        <family val="3"/>
        <charset val="128"/>
      </rPr>
      <t>日、</t>
    </r>
    <r>
      <rPr>
        <sz val="22"/>
        <rFont val="Segoe UI Symbol"/>
        <family val="3"/>
      </rPr>
      <t>○○</t>
    </r>
    <r>
      <rPr>
        <sz val="22"/>
        <rFont val="ＭＳ ゴシック"/>
        <family val="3"/>
        <charset val="128"/>
      </rPr>
      <t>県</t>
    </r>
    <r>
      <rPr>
        <sz val="22"/>
        <rFont val="Segoe UI Symbol"/>
        <family val="3"/>
      </rPr>
      <t>○○</t>
    </r>
    <r>
      <rPr>
        <sz val="22"/>
        <rFont val="ＭＳ ゴシック"/>
        <family val="3"/>
        <charset val="128"/>
      </rPr>
      <t>課に確認済み）
　　　　　　盛土規制法の規制対象工事（</t>
    </r>
    <r>
      <rPr>
        <sz val="22"/>
        <rFont val="Segoe UI Symbol"/>
        <family val="3"/>
      </rPr>
      <t>○</t>
    </r>
    <r>
      <rPr>
        <sz val="22"/>
        <rFont val="ＭＳ ゴシック"/>
        <family val="3"/>
        <charset val="128"/>
      </rPr>
      <t>年</t>
    </r>
    <r>
      <rPr>
        <sz val="22"/>
        <rFont val="Segoe UI Symbol"/>
        <family val="3"/>
      </rPr>
      <t>○</t>
    </r>
    <r>
      <rPr>
        <sz val="22"/>
        <rFont val="ＭＳ ゴシック"/>
        <family val="3"/>
        <charset val="128"/>
      </rPr>
      <t>月</t>
    </r>
    <r>
      <rPr>
        <sz val="22"/>
        <rFont val="Segoe UI Symbol"/>
        <family val="3"/>
      </rPr>
      <t>○</t>
    </r>
    <r>
      <rPr>
        <sz val="22"/>
        <rFont val="ＭＳ ゴシック"/>
        <family val="3"/>
        <charset val="128"/>
      </rPr>
      <t>日</t>
    </r>
    <r>
      <rPr>
        <sz val="22"/>
        <rFont val="Segoe UI Symbol"/>
        <family val="3"/>
      </rPr>
      <t>○○</t>
    </r>
    <r>
      <rPr>
        <sz val="22"/>
        <rFont val="ＭＳ ゴシック"/>
        <family val="3"/>
        <charset val="128"/>
      </rPr>
      <t>県知事許可、</t>
    </r>
    <r>
      <rPr>
        <sz val="22"/>
        <rFont val="Segoe UI Symbol"/>
        <family val="3"/>
      </rPr>
      <t>○</t>
    </r>
    <r>
      <rPr>
        <sz val="22"/>
        <rFont val="ＭＳ ゴシック"/>
        <family val="3"/>
        <charset val="128"/>
      </rPr>
      <t>年</t>
    </r>
    <r>
      <rPr>
        <sz val="22"/>
        <rFont val="Segoe UI Symbol"/>
        <family val="3"/>
      </rPr>
      <t>○</t>
    </r>
    <r>
      <rPr>
        <sz val="22"/>
        <rFont val="ＭＳ ゴシック"/>
        <family val="3"/>
        <charset val="128"/>
      </rPr>
      <t>月</t>
    </r>
    <r>
      <rPr>
        <sz val="22"/>
        <rFont val="Segoe UI Symbol"/>
        <family val="3"/>
      </rPr>
      <t>○</t>
    </r>
    <r>
      <rPr>
        <sz val="22"/>
        <rFont val="ＭＳ ゴシック"/>
        <family val="3"/>
        <charset val="128"/>
      </rPr>
      <t>日検査）</t>
    </r>
    <phoneticPr fontId="6"/>
  </si>
  <si>
    <r>
      <rPr>
        <sz val="22"/>
        <rFont val="ＭＳ ゴシック"/>
        <family val="3"/>
        <charset val="128"/>
      </rPr>
      <t>３</t>
    </r>
    <r>
      <rPr>
        <sz val="22"/>
        <rFont val="Lucida Sans"/>
        <family val="3"/>
      </rPr>
      <t xml:space="preserve"> </t>
    </r>
    <r>
      <rPr>
        <sz val="22"/>
        <rFont val="ＭＳ ゴシック"/>
        <family val="3"/>
        <charset val="128"/>
      </rPr>
      <t>「果樹未収益期間支援事業対象者申告（確定報告）欄」については、産地計画に位置づけられた担い手が、下記Ⅱの表にあるとおり改植（移動改植を含み、補植改植を含まない。）、新植を実施する（した）場合、又は農地中間管理機構等が同一年度において改植等を実施する（した）園地の所有権、貸借権等を取得する（した）場合において、当該改植等の合計面積がおおむね２アール以上あることから果樹未収益期間支援事業を申請する（確定報告する）場合には、「</t>
    </r>
    <r>
      <rPr>
        <sz val="22"/>
        <rFont val="Segoe UI Symbol"/>
        <family val="3"/>
      </rPr>
      <t>○</t>
    </r>
    <r>
      <rPr>
        <sz val="22"/>
        <rFont val="ＭＳ ゴシック"/>
        <family val="3"/>
        <charset val="128"/>
      </rPr>
      <t>」を記入すること。</t>
    </r>
    <rPh sb="17" eb="19">
      <t>シンコク</t>
    </rPh>
    <rPh sb="33" eb="35">
      <t>サンチ</t>
    </rPh>
    <rPh sb="50" eb="52">
      <t>カキ</t>
    </rPh>
    <rPh sb="54" eb="55">
      <t>ヒョウ</t>
    </rPh>
    <rPh sb="61" eb="63">
      <t>カイショク</t>
    </rPh>
    <rPh sb="64" eb="66">
      <t>イドウ</t>
    </rPh>
    <rPh sb="66" eb="68">
      <t>カイショク</t>
    </rPh>
    <rPh sb="69" eb="70">
      <t>フク</t>
    </rPh>
    <rPh sb="72" eb="74">
      <t>ホショク</t>
    </rPh>
    <rPh sb="74" eb="76">
      <t>カイショク</t>
    </rPh>
    <rPh sb="77" eb="78">
      <t>フク</t>
    </rPh>
    <rPh sb="84" eb="86">
      <t>シンショク</t>
    </rPh>
    <rPh sb="87" eb="89">
      <t>ジッシ</t>
    </rPh>
    <rPh sb="95" eb="97">
      <t>バアイ</t>
    </rPh>
    <rPh sb="98" eb="99">
      <t>マタ</t>
    </rPh>
    <rPh sb="100" eb="102">
      <t>ノウチ</t>
    </rPh>
    <rPh sb="102" eb="104">
      <t>チュウカン</t>
    </rPh>
    <rPh sb="104" eb="106">
      <t>カンリ</t>
    </rPh>
    <rPh sb="106" eb="108">
      <t>キコウ</t>
    </rPh>
    <rPh sb="108" eb="109">
      <t>トウ</t>
    </rPh>
    <rPh sb="110" eb="112">
      <t>ドウイツ</t>
    </rPh>
    <rPh sb="112" eb="114">
      <t>ネンド</t>
    </rPh>
    <rPh sb="118" eb="120">
      <t>カイショク</t>
    </rPh>
    <rPh sb="120" eb="121">
      <t>トウ</t>
    </rPh>
    <rPh sb="122" eb="124">
      <t>ジッシ</t>
    </rPh>
    <rPh sb="130" eb="132">
      <t>エンチ</t>
    </rPh>
    <rPh sb="133" eb="136">
      <t>ショユウケン</t>
    </rPh>
    <rPh sb="137" eb="140">
      <t>タイシャクケン</t>
    </rPh>
    <rPh sb="140" eb="141">
      <t>トウ</t>
    </rPh>
    <rPh sb="142" eb="144">
      <t>シュトク</t>
    </rPh>
    <rPh sb="150" eb="152">
      <t>バアイ</t>
    </rPh>
    <rPh sb="157" eb="159">
      <t>トウガイ</t>
    </rPh>
    <rPh sb="159" eb="161">
      <t>カイショク</t>
    </rPh>
    <rPh sb="161" eb="162">
      <t>トウ</t>
    </rPh>
    <rPh sb="163" eb="165">
      <t>ゴウケイ</t>
    </rPh>
    <rPh sb="165" eb="167">
      <t>メンセキ</t>
    </rPh>
    <rPh sb="176" eb="178">
      <t>イジョウ</t>
    </rPh>
    <rPh sb="184" eb="186">
      <t>カジュ</t>
    </rPh>
    <rPh sb="186" eb="189">
      <t>ミシュウエキ</t>
    </rPh>
    <rPh sb="189" eb="193">
      <t>キカンシエン</t>
    </rPh>
    <rPh sb="193" eb="195">
      <t>ジギョウ</t>
    </rPh>
    <rPh sb="196" eb="198">
      <t>シンセイ</t>
    </rPh>
    <rPh sb="201" eb="203">
      <t>カクテイ</t>
    </rPh>
    <rPh sb="203" eb="205">
      <t>ホウコク</t>
    </rPh>
    <rPh sb="208" eb="210">
      <t>バアイ</t>
    </rPh>
    <rPh sb="217" eb="219">
      <t>キニュウ</t>
    </rPh>
    <phoneticPr fontId="6"/>
  </si>
  <si>
    <r>
      <rPr>
        <sz val="22"/>
        <rFont val="ＭＳ ゴシック"/>
        <family val="3"/>
        <charset val="128"/>
      </rPr>
      <t>４</t>
    </r>
    <r>
      <rPr>
        <sz val="22"/>
        <rFont val="Lucida Sans"/>
        <family val="3"/>
      </rPr>
      <t xml:space="preserve"> </t>
    </r>
    <r>
      <rPr>
        <sz val="22"/>
        <rFont val="ＭＳ ゴシック"/>
        <family val="3"/>
        <charset val="128"/>
      </rPr>
      <t>「農業者の位置づけ」及び「消費税の取扱い」の欄については、当該担い手について、該当する区分を</t>
    </r>
    <r>
      <rPr>
        <sz val="22"/>
        <rFont val="Segoe UI Symbol"/>
        <family val="3"/>
      </rPr>
      <t>○</t>
    </r>
    <r>
      <rPr>
        <sz val="22"/>
        <rFont val="ＭＳ ゴシック"/>
        <family val="3"/>
        <charset val="128"/>
      </rPr>
      <t>で囲むこと。課税事業者</t>
    </r>
    <r>
      <rPr>
        <sz val="22"/>
        <rFont val="Lucida Sans"/>
        <family val="2"/>
      </rPr>
      <t>(</t>
    </r>
    <r>
      <rPr>
        <sz val="22"/>
        <rFont val="ＭＳ ゴシック"/>
        <family val="3"/>
        <charset val="128"/>
      </rPr>
      <t>一般課税</t>
    </r>
    <r>
      <rPr>
        <sz val="22"/>
        <rFont val="Lucida Sans"/>
        <family val="2"/>
      </rPr>
      <t>)</t>
    </r>
    <r>
      <rPr>
        <sz val="22"/>
        <rFont val="ＭＳ ゴシック"/>
        <family val="3"/>
        <charset val="128"/>
      </rPr>
      <t>の場合、仕入れに係る消費税相当額を控除して補助金額を算出すること。Ⅱの表への記入については、同表の注</t>
    </r>
    <r>
      <rPr>
        <sz val="22"/>
        <rFont val="Lucida Sans"/>
        <family val="2"/>
      </rPr>
      <t>13</t>
    </r>
    <r>
      <rPr>
        <sz val="22"/>
        <rFont val="ＭＳ ゴシック"/>
        <family val="3"/>
        <charset val="128"/>
      </rPr>
      <t>を参照のこと。</t>
    </r>
    <rPh sb="7" eb="9">
      <t>イチ</t>
    </rPh>
    <rPh sb="12" eb="13">
      <t>オヨ</t>
    </rPh>
    <rPh sb="15" eb="18">
      <t>ショウヒゼイ</t>
    </rPh>
    <rPh sb="19" eb="21">
      <t>トリアツカ</t>
    </rPh>
    <rPh sb="24" eb="25">
      <t>ラン</t>
    </rPh>
    <rPh sb="31" eb="33">
      <t>トウガイ</t>
    </rPh>
    <rPh sb="33" eb="34">
      <t>ニナ</t>
    </rPh>
    <rPh sb="35" eb="36">
      <t>テ</t>
    </rPh>
    <rPh sb="41" eb="43">
      <t>ガイトウ</t>
    </rPh>
    <rPh sb="45" eb="47">
      <t>クブン</t>
    </rPh>
    <rPh sb="50" eb="51">
      <t>カコ</t>
    </rPh>
    <rPh sb="55" eb="57">
      <t>カゼイ</t>
    </rPh>
    <rPh sb="57" eb="60">
      <t>ジギョウシャ</t>
    </rPh>
    <rPh sb="61" eb="63">
      <t>イッパン</t>
    </rPh>
    <rPh sb="63" eb="65">
      <t>カゼイ</t>
    </rPh>
    <rPh sb="67" eb="69">
      <t>バアイ</t>
    </rPh>
    <rPh sb="70" eb="72">
      <t>シイ</t>
    </rPh>
    <rPh sb="74" eb="75">
      <t>カカ</t>
    </rPh>
    <rPh sb="76" eb="79">
      <t>ショウヒゼイ</t>
    </rPh>
    <rPh sb="79" eb="81">
      <t>ソウトウ</t>
    </rPh>
    <rPh sb="81" eb="82">
      <t>ガク</t>
    </rPh>
    <rPh sb="83" eb="85">
      <t>コウジョ</t>
    </rPh>
    <rPh sb="87" eb="89">
      <t>ホジョ</t>
    </rPh>
    <rPh sb="89" eb="91">
      <t>キンガク</t>
    </rPh>
    <rPh sb="92" eb="94">
      <t>サンシュツ</t>
    </rPh>
    <rPh sb="101" eb="102">
      <t>ヒョウ</t>
    </rPh>
    <rPh sb="104" eb="106">
      <t>キニュウ</t>
    </rPh>
    <rPh sb="112" eb="114">
      <t>ドウヒョウ</t>
    </rPh>
    <rPh sb="115" eb="116">
      <t>チュウ</t>
    </rPh>
    <rPh sb="119" eb="121">
      <t>サンショウ</t>
    </rPh>
    <phoneticPr fontId="6"/>
  </si>
  <si>
    <r>
      <t xml:space="preserve">  </t>
    </r>
    <r>
      <rPr>
        <sz val="11"/>
        <color theme="1"/>
        <rFont val="ＭＳ ゴシック"/>
        <family val="3"/>
        <charset val="128"/>
      </rPr>
      <t>　</t>
    </r>
    <r>
      <rPr>
        <sz val="11"/>
        <color theme="1"/>
        <rFont val="Lucida Sans"/>
        <family val="2"/>
      </rPr>
      <t xml:space="preserve"> </t>
    </r>
    <r>
      <rPr>
        <sz val="22"/>
        <rFont val="ＭＳ ゴシック"/>
        <family val="3"/>
        <charset val="128"/>
      </rPr>
      <t>補植改植の栽培方法などが記載されている当該都道府県の栽培指針等</t>
    </r>
    <phoneticPr fontId="6"/>
  </si>
  <si>
    <t>愛知県</t>
    <rPh sb="0" eb="3">
      <t>アイチケン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</si>
</sst>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_ "/>
    <numFmt numFmtId="178" formatCode="0_ "/>
    <numFmt numFmtId="179" formatCode="#,##0_ ;[Red]\-#,##0\ "/>
    <numFmt numFmtId="180" formatCode="ggge&quot;年&quot;m&quot;月&quot;d&quot;日&quot;;;"/>
    <numFmt numFmtId="181" formatCode="[$-411]ggge&quot;年&quot;m&quot;月&quot;d&quot;日&quot;;@"/>
    <numFmt numFmtId="182" formatCode="0_);\(0\)"/>
  </numFmts>
  <fonts count="48" x14ac:knownFonts="1">
    <font>
      <sz val="11"/>
      <color theme="1"/>
      <name val="ＭＳ 明朝"/>
      <family val="2"/>
      <charset val="128"/>
    </font>
    <font>
      <sz val="11"/>
      <color theme="1"/>
      <name val="游ゴシック"/>
      <family val="2"/>
      <charset val="128"/>
      <scheme val="minor"/>
    </font>
    <font>
      <sz val="11"/>
      <name val="Lucida Sans"/>
      <family val="2"/>
    </font>
    <font>
      <sz val="6"/>
      <name val="ＭＳ 明朝"/>
      <family val="2"/>
      <charset val="128"/>
    </font>
    <font>
      <sz val="20"/>
      <name val="Lucida Sans"/>
      <family val="2"/>
    </font>
    <font>
      <sz val="20"/>
      <name val="ＭＳ ゴシック"/>
      <family val="3"/>
      <charset val="128"/>
    </font>
    <font>
      <sz val="6"/>
      <name val="ＭＳ Ｐゴシック"/>
      <family val="3"/>
      <charset val="128"/>
    </font>
    <font>
      <b/>
      <sz val="22"/>
      <color rgb="FFFF0000"/>
      <name val="Lucida Sans"/>
      <family val="2"/>
    </font>
    <font>
      <sz val="24"/>
      <name val="Lucida Sans"/>
      <family val="2"/>
    </font>
    <font>
      <sz val="16"/>
      <name val="Lucida Sans"/>
      <family val="2"/>
    </font>
    <font>
      <b/>
      <sz val="16"/>
      <name val="Lucida Sans"/>
      <family val="2"/>
    </font>
    <font>
      <sz val="18"/>
      <name val="Lucida Sans"/>
      <family val="2"/>
    </font>
    <font>
      <sz val="18"/>
      <name val="ＭＳ Ｐゴシック"/>
      <family val="3"/>
      <charset val="128"/>
    </font>
    <font>
      <b/>
      <sz val="24"/>
      <name val="BIZ UDPゴシック"/>
      <family val="3"/>
      <charset val="128"/>
    </font>
    <font>
      <sz val="24"/>
      <name val="ＭＳ ゴシック"/>
      <family val="3"/>
      <charset val="128"/>
    </font>
    <font>
      <b/>
      <sz val="36"/>
      <name val="Lucida Sans"/>
      <family val="2"/>
    </font>
    <font>
      <sz val="26"/>
      <name val="Lucida Sans"/>
      <family val="2"/>
    </font>
    <font>
      <sz val="14"/>
      <name val="Lucida Sans"/>
      <family val="2"/>
    </font>
    <font>
      <b/>
      <sz val="20"/>
      <name val="Lucida Sans"/>
      <family val="2"/>
    </font>
    <font>
      <b/>
      <sz val="22"/>
      <name val="Lucida Sans"/>
      <family val="2"/>
    </font>
    <font>
      <b/>
      <sz val="22"/>
      <name val="ＭＳ ゴシック"/>
      <family val="3"/>
      <charset val="128"/>
    </font>
    <font>
      <sz val="15"/>
      <name val="Lucida Sans"/>
      <family val="2"/>
    </font>
    <font>
      <sz val="15"/>
      <name val="ＭＳ ゴシック"/>
      <family val="3"/>
      <charset val="128"/>
    </font>
    <font>
      <sz val="22"/>
      <name val="Lucida Sans"/>
      <family val="2"/>
    </font>
    <font>
      <sz val="22"/>
      <name val="ＭＳ ゴシック"/>
      <family val="3"/>
      <charset val="128"/>
    </font>
    <font>
      <vertAlign val="superscript"/>
      <sz val="20"/>
      <name val="Lucida Sans"/>
      <family val="2"/>
    </font>
    <font>
      <vertAlign val="superscript"/>
      <sz val="20"/>
      <name val="ＭＳ ゴシック"/>
      <family val="3"/>
      <charset val="128"/>
    </font>
    <font>
      <sz val="20"/>
      <name val="ＭＳ Ｐゴシック"/>
      <family val="3"/>
      <charset val="128"/>
    </font>
    <font>
      <b/>
      <sz val="14"/>
      <name val="Lucida Sans"/>
      <family val="2"/>
    </font>
    <font>
      <b/>
      <sz val="11"/>
      <name val="Lucida Sans"/>
      <family val="2"/>
    </font>
    <font>
      <sz val="22"/>
      <color rgb="FFFF0000"/>
      <name val="Lucida Sans"/>
      <family val="2"/>
    </font>
    <font>
      <sz val="11"/>
      <color theme="1"/>
      <name val="Lucida Sans"/>
      <family val="2"/>
    </font>
    <font>
      <sz val="20"/>
      <color rgb="FFFF0000"/>
      <name val="Lucida Sans"/>
      <family val="2"/>
    </font>
    <font>
      <sz val="11"/>
      <color rgb="FFFF0000"/>
      <name val="Lucida Sans"/>
      <family val="2"/>
    </font>
    <font>
      <vertAlign val="superscript"/>
      <sz val="22"/>
      <name val="Lucida Sans"/>
      <family val="2"/>
    </font>
    <font>
      <vertAlign val="superscript"/>
      <sz val="22"/>
      <name val="ＭＳ ゴシック"/>
      <family val="3"/>
      <charset val="128"/>
    </font>
    <font>
      <sz val="11"/>
      <color rgb="FFFF0000"/>
      <name val="ＭＳ ゴシック"/>
      <family val="3"/>
      <charset val="128"/>
    </font>
    <font>
      <sz val="14"/>
      <name val="ＭＳ ゴシック"/>
      <family val="3"/>
      <charset val="128"/>
    </font>
    <font>
      <sz val="20"/>
      <color theme="1"/>
      <name val="Lucida Sans"/>
      <family val="2"/>
    </font>
    <font>
      <sz val="16"/>
      <color theme="1"/>
      <name val="Lucida Sans"/>
      <family val="2"/>
    </font>
    <font>
      <sz val="14"/>
      <color rgb="FFFF0000"/>
      <name val="Lucida Sans"/>
      <family val="2"/>
    </font>
    <font>
      <sz val="11"/>
      <color theme="1"/>
      <name val="ＭＳ ゴシック"/>
      <family val="3"/>
      <charset val="128"/>
    </font>
    <font>
      <sz val="22"/>
      <name val="Lucida Sans"/>
      <family val="3"/>
    </font>
    <font>
      <sz val="22"/>
      <name val="Segoe UI Symbol"/>
      <family val="3"/>
    </font>
    <font>
      <sz val="22"/>
      <name val="ＭＳ Ｐゴシック"/>
      <family val="2"/>
      <charset val="128"/>
    </font>
    <font>
      <sz val="22"/>
      <name val="Lucida Sans"/>
      <family val="2"/>
      <charset val="128"/>
    </font>
    <font>
      <sz val="22"/>
      <name val="Lucida Sans"/>
      <family val="3"/>
      <charset val="128"/>
    </font>
    <font>
      <sz val="20"/>
      <name val="ＭＳ Ｐゴシック"/>
      <family val="2"/>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51">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indexed="64"/>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top/>
      <bottom style="medium">
        <color auto="1"/>
      </bottom>
      <diagonal/>
    </border>
    <border>
      <left/>
      <right style="medium">
        <color indexed="64"/>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indexed="64"/>
      </right>
      <top style="medium">
        <color auto="1"/>
      </top>
      <bottom/>
      <diagonal/>
    </border>
    <border>
      <left style="medium">
        <color auto="1"/>
      </left>
      <right/>
      <top/>
      <bottom/>
      <diagonal/>
    </border>
    <border>
      <left/>
      <right style="thin">
        <color auto="1"/>
      </right>
      <top/>
      <bottom/>
      <diagonal/>
    </border>
    <border>
      <left style="thin">
        <color auto="1"/>
      </left>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diagonal/>
    </border>
    <border>
      <left style="thin">
        <color auto="1"/>
      </left>
      <right/>
      <top style="hair">
        <color auto="1"/>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right style="hair">
        <color indexed="64"/>
      </right>
      <top/>
      <bottom/>
      <diagonal/>
    </border>
    <border>
      <left style="hair">
        <color indexed="64"/>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bottom style="medium">
        <color indexed="64"/>
      </bottom>
      <diagonal/>
    </border>
    <border>
      <left style="hair">
        <color auto="1"/>
      </left>
      <right/>
      <top/>
      <bottom style="medium">
        <color auto="1"/>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style="hair">
        <color auto="1"/>
      </left>
      <right style="thin">
        <color auto="1"/>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right style="thin">
        <color auto="1"/>
      </right>
      <top style="thin">
        <color auto="1"/>
      </top>
      <bottom style="hair">
        <color auto="1"/>
      </bottom>
      <diagonal/>
    </border>
    <border>
      <left style="hair">
        <color auto="1"/>
      </left>
      <right/>
      <top style="thin">
        <color auto="1"/>
      </top>
      <bottom/>
      <diagonal/>
    </border>
    <border>
      <left/>
      <right style="hair">
        <color auto="1"/>
      </right>
      <top style="thin">
        <color auto="1"/>
      </top>
      <bottom/>
      <diagonal/>
    </border>
    <border>
      <left style="thin">
        <color indexed="64"/>
      </left>
      <right style="hair">
        <color auto="1"/>
      </right>
      <top style="thin">
        <color auto="1"/>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auto="1"/>
      </right>
      <top style="thin">
        <color auto="1"/>
      </top>
      <bottom/>
      <diagonal/>
    </border>
    <border>
      <left style="thin">
        <color auto="1"/>
      </left>
      <right style="medium">
        <color indexed="64"/>
      </right>
      <top style="thin">
        <color auto="1"/>
      </top>
      <bottom/>
      <diagonal/>
    </border>
    <border>
      <left style="hair">
        <color indexed="64"/>
      </left>
      <right style="thin">
        <color indexed="64"/>
      </right>
      <top style="hair">
        <color indexed="64"/>
      </top>
      <bottom/>
      <diagonal/>
    </border>
    <border>
      <left/>
      <right style="hair">
        <color auto="1"/>
      </right>
      <top style="hair">
        <color auto="1"/>
      </top>
      <bottom style="thin">
        <color auto="1"/>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auto="1"/>
      </left>
      <right style="thin">
        <color auto="1"/>
      </right>
      <top/>
      <bottom/>
      <diagonal/>
    </border>
    <border>
      <left style="thin">
        <color auto="1"/>
      </left>
      <right style="medium">
        <color indexed="64"/>
      </right>
      <top/>
      <bottom/>
      <diagonal/>
    </border>
    <border>
      <left style="hair">
        <color auto="1"/>
      </left>
      <right style="thin">
        <color auto="1"/>
      </right>
      <top style="thin">
        <color auto="1"/>
      </top>
      <bottom style="hair">
        <color auto="1"/>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hair">
        <color indexed="64"/>
      </diagonal>
    </border>
    <border diagonalUp="1">
      <left/>
      <right/>
      <top style="thin">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left style="hair">
        <color indexed="64"/>
      </left>
      <right style="hair">
        <color indexed="64"/>
      </right>
      <top style="thin">
        <color indexed="64"/>
      </top>
      <bottom style="hair">
        <color indexed="64"/>
      </bottom>
      <diagonal/>
    </border>
    <border>
      <left style="hair">
        <color auto="1"/>
      </left>
      <right style="thin">
        <color auto="1"/>
      </right>
      <top style="hair">
        <color auto="1"/>
      </top>
      <bottom style="thin">
        <color auto="1"/>
      </bottom>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diagonalUp="1">
      <left style="thin">
        <color indexed="64"/>
      </left>
      <right/>
      <top/>
      <bottom style="hair">
        <color indexed="64"/>
      </bottom>
      <diagonal style="thin">
        <color indexed="64"/>
      </diagonal>
    </border>
    <border diagonalUp="1">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thin">
        <color auto="1"/>
      </left>
      <right style="hair">
        <color auto="1"/>
      </right>
      <top style="hair">
        <color auto="1"/>
      </top>
      <bottom style="thin">
        <color auto="1"/>
      </bottom>
      <diagonal/>
    </border>
    <border diagonalUp="1">
      <left/>
      <right style="hair">
        <color indexed="64"/>
      </right>
      <top style="thin">
        <color indexed="64"/>
      </top>
      <bottom style="hair">
        <color indexed="64"/>
      </bottom>
      <diagonal style="thin">
        <color indexed="64"/>
      </diagonal>
    </border>
    <border>
      <left style="hair">
        <color auto="1"/>
      </left>
      <right style="thin">
        <color auto="1"/>
      </right>
      <top/>
      <bottom/>
      <diagonal/>
    </border>
    <border diagonalUp="1">
      <left style="thin">
        <color theme="1"/>
      </left>
      <right/>
      <top style="thin">
        <color indexed="64"/>
      </top>
      <bottom style="hair">
        <color indexed="64"/>
      </bottom>
      <diagonal style="thin">
        <color theme="1"/>
      </diagonal>
    </border>
    <border diagonalUp="1">
      <left/>
      <right/>
      <top style="thin">
        <color indexed="64"/>
      </top>
      <bottom style="hair">
        <color indexed="64"/>
      </bottom>
      <diagonal style="thin">
        <color theme="1"/>
      </diagonal>
    </border>
    <border diagonalUp="1">
      <left/>
      <right style="thin">
        <color theme="1"/>
      </right>
      <top style="thin">
        <color indexed="64"/>
      </top>
      <bottom style="hair">
        <color indexed="64"/>
      </bottom>
      <diagonal style="thin">
        <color theme="1"/>
      </diagonal>
    </border>
    <border diagonalUp="1">
      <left/>
      <right style="thin">
        <color auto="1"/>
      </right>
      <top style="thin">
        <color auto="1"/>
      </top>
      <bottom style="hair">
        <color auto="1"/>
      </bottom>
      <diagonal style="thin">
        <color theme="1"/>
      </diagonal>
    </border>
    <border diagonalUp="1">
      <left/>
      <right style="hair">
        <color indexed="64"/>
      </right>
      <top style="hair">
        <color indexed="64"/>
      </top>
      <bottom style="thin">
        <color indexed="64"/>
      </bottom>
      <diagonal style="thin">
        <color indexed="64"/>
      </diagonal>
    </border>
    <border diagonalUp="1">
      <left style="thin">
        <color theme="1"/>
      </left>
      <right/>
      <top style="hair">
        <color indexed="64"/>
      </top>
      <bottom style="thin">
        <color indexed="64"/>
      </bottom>
      <diagonal style="thin">
        <color theme="1"/>
      </diagonal>
    </border>
    <border diagonalUp="1">
      <left/>
      <right/>
      <top style="hair">
        <color indexed="64"/>
      </top>
      <bottom style="thin">
        <color indexed="64"/>
      </bottom>
      <diagonal style="thin">
        <color theme="1"/>
      </diagonal>
    </border>
    <border diagonalUp="1">
      <left/>
      <right style="thin">
        <color theme="1"/>
      </right>
      <top style="hair">
        <color indexed="64"/>
      </top>
      <bottom style="thin">
        <color indexed="64"/>
      </bottom>
      <diagonal style="thin">
        <color theme="1"/>
      </diagonal>
    </border>
    <border diagonalUp="1">
      <left/>
      <right style="thin">
        <color auto="1"/>
      </right>
      <top style="hair">
        <color auto="1"/>
      </top>
      <bottom style="thin">
        <color auto="1"/>
      </bottom>
      <diagonal style="thin">
        <color theme="1"/>
      </diagonal>
    </border>
    <border>
      <left/>
      <right style="thin">
        <color theme="1"/>
      </right>
      <top style="thin">
        <color indexed="64"/>
      </top>
      <bottom style="hair">
        <color indexed="64"/>
      </bottom>
      <diagonal/>
    </border>
    <border>
      <left style="thin">
        <color theme="1"/>
      </left>
      <right/>
      <top/>
      <bottom style="hair">
        <color indexed="64"/>
      </bottom>
      <diagonal/>
    </border>
    <border>
      <left style="thin">
        <color indexed="64"/>
      </left>
      <right style="hair">
        <color auto="1"/>
      </right>
      <top/>
      <bottom/>
      <diagonal/>
    </border>
    <border>
      <left/>
      <right style="thin">
        <color theme="1"/>
      </right>
      <top style="hair">
        <color indexed="64"/>
      </top>
      <bottom style="thin">
        <color indexed="64"/>
      </bottom>
      <diagonal/>
    </border>
    <border>
      <left style="thin">
        <color theme="1"/>
      </left>
      <right/>
      <top style="hair">
        <color indexed="64"/>
      </top>
      <bottom style="thin">
        <color indexed="64"/>
      </bottom>
      <diagonal/>
    </border>
    <border>
      <left style="thin">
        <color indexed="64"/>
      </left>
      <right/>
      <top style="hair">
        <color auto="1"/>
      </top>
      <bottom style="medium">
        <color auto="1"/>
      </bottom>
      <diagonal/>
    </border>
    <border>
      <left/>
      <right/>
      <top style="hair">
        <color auto="1"/>
      </top>
      <bottom style="medium">
        <color indexed="64"/>
      </bottom>
      <diagonal/>
    </border>
    <border>
      <left style="hair">
        <color auto="1"/>
      </left>
      <right style="thin">
        <color auto="1"/>
      </right>
      <top style="hair">
        <color auto="1"/>
      </top>
      <bottom style="medium">
        <color indexed="64"/>
      </bottom>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hair">
        <color indexed="64"/>
      </right>
      <top style="hair">
        <color indexed="64"/>
      </top>
      <bottom style="medium">
        <color indexed="64"/>
      </bottom>
      <diagonal style="thin">
        <color indexed="64"/>
      </diagonal>
    </border>
    <border>
      <left/>
      <right style="hair">
        <color auto="1"/>
      </right>
      <top style="hair">
        <color auto="1"/>
      </top>
      <bottom style="medium">
        <color indexed="64"/>
      </bottom>
      <diagonal/>
    </border>
    <border>
      <left style="hair">
        <color auto="1"/>
      </left>
      <right style="thin">
        <color auto="1"/>
      </right>
      <top/>
      <bottom style="medium">
        <color auto="1"/>
      </bottom>
      <diagonal/>
    </border>
    <border>
      <left/>
      <right style="thin">
        <color auto="1"/>
      </right>
      <top style="hair">
        <color auto="1"/>
      </top>
      <bottom style="medium">
        <color indexed="64"/>
      </bottom>
      <diagonal/>
    </border>
    <border diagonalUp="1">
      <left/>
      <right style="thin">
        <color indexed="64"/>
      </right>
      <top style="hair">
        <color indexed="64"/>
      </top>
      <bottom style="medium">
        <color indexed="64"/>
      </bottom>
      <diagonal style="thin">
        <color indexed="64"/>
      </diagonal>
    </border>
    <border>
      <left style="thin">
        <color auto="1"/>
      </left>
      <right style="hair">
        <color auto="1"/>
      </right>
      <top style="hair">
        <color auto="1"/>
      </top>
      <bottom style="medium">
        <color auto="1"/>
      </bottom>
      <diagonal/>
    </border>
    <border>
      <left style="hair">
        <color auto="1"/>
      </left>
      <right/>
      <top style="hair">
        <color auto="1"/>
      </top>
      <bottom style="medium">
        <color indexed="64"/>
      </bottom>
      <diagonal/>
    </border>
    <border>
      <left style="hair">
        <color auto="1"/>
      </left>
      <right style="hair">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left style="medium">
        <color auto="1"/>
      </left>
      <right/>
      <top/>
      <bottom style="thin">
        <color auto="1"/>
      </bottom>
      <diagonal/>
    </border>
    <border>
      <left/>
      <right style="medium">
        <color indexed="64"/>
      </right>
      <top/>
      <bottom style="thin">
        <color auto="1"/>
      </bottom>
      <diagonal/>
    </border>
    <border diagonalDown="1">
      <left style="medium">
        <color auto="1"/>
      </left>
      <right/>
      <top/>
      <bottom style="medium">
        <color auto="1"/>
      </bottom>
      <diagonal style="thin">
        <color auto="1"/>
      </diagonal>
    </border>
    <border diagonalDown="1">
      <left/>
      <right/>
      <top/>
      <bottom style="medium">
        <color auto="1"/>
      </bottom>
      <diagonal style="thin">
        <color auto="1"/>
      </diagonal>
    </border>
    <border diagonalDown="1">
      <left/>
      <right style="thin">
        <color auto="1"/>
      </right>
      <top/>
      <bottom style="medium">
        <color auto="1"/>
      </bottom>
      <diagonal style="thin">
        <color auto="1"/>
      </diagonal>
    </border>
    <border>
      <left style="medium">
        <color auto="1"/>
      </left>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auto="1"/>
      </top>
      <bottom style="medium">
        <color indexed="64"/>
      </bottom>
      <diagonal/>
    </border>
  </borders>
  <cellStyleXfs count="1">
    <xf numFmtId="0" fontId="0" fillId="0" borderId="0">
      <alignment vertical="center"/>
    </xf>
  </cellStyleXfs>
  <cellXfs count="688">
    <xf numFmtId="0" fontId="0" fillId="0" borderId="0" xfId="0">
      <alignment vertical="center"/>
    </xf>
    <xf numFmtId="0" fontId="2" fillId="0" borderId="0" xfId="0" applyFont="1">
      <alignment vertical="center"/>
    </xf>
    <xf numFmtId="0" fontId="2" fillId="0" borderId="0" xfId="0" applyFont="1" applyAlignment="1">
      <alignment vertical="center" shrinkToFit="1"/>
    </xf>
    <xf numFmtId="176" fontId="2" fillId="0" borderId="0" xfId="0" applyNumberFormat="1" applyFont="1">
      <alignment vertical="center"/>
    </xf>
    <xf numFmtId="0" fontId="2" fillId="0" borderId="0" xfId="0" applyFont="1" applyAlignment="1">
      <alignment horizontal="center" vertical="center"/>
    </xf>
    <xf numFmtId="177" fontId="2" fillId="0" borderId="0" xfId="0" applyNumberFormat="1" applyFont="1" applyAlignment="1">
      <alignment horizontal="center" vertical="center" shrinkToFit="1"/>
    </xf>
    <xf numFmtId="177" fontId="2" fillId="0" borderId="0" xfId="0" applyNumberFormat="1" applyFont="1" applyAlignment="1">
      <alignment vertical="center" shrinkToFit="1"/>
    </xf>
    <xf numFmtId="176" fontId="2" fillId="0" borderId="0" xfId="0" applyNumberFormat="1" applyFont="1" applyAlignment="1">
      <alignment horizontal="right" vertical="center"/>
    </xf>
    <xf numFmtId="176" fontId="2" fillId="2" borderId="0" xfId="0" applyNumberFormat="1" applyFont="1" applyFill="1" applyAlignment="1">
      <alignment horizontal="right" vertical="center"/>
    </xf>
    <xf numFmtId="176" fontId="8" fillId="0" borderId="0" xfId="0" applyNumberFormat="1" applyFont="1" applyAlignment="1">
      <alignment horizontal="right" vertical="center"/>
    </xf>
    <xf numFmtId="176" fontId="8" fillId="2" borderId="0" xfId="0" applyNumberFormat="1" applyFont="1" applyFill="1" applyAlignment="1">
      <alignment horizontal="right" vertic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4" fillId="0" borderId="0" xfId="0" applyFont="1">
      <alignment vertical="center"/>
    </xf>
    <xf numFmtId="176" fontId="15" fillId="0" borderId="0" xfId="0" applyNumberFormat="1" applyFont="1" applyAlignment="1">
      <alignment horizontal="right" vertical="center"/>
    </xf>
    <xf numFmtId="176" fontId="15" fillId="2" borderId="0" xfId="0" applyNumberFormat="1" applyFont="1" applyFill="1" applyAlignment="1">
      <alignment horizontal="right" vertical="center"/>
    </xf>
    <xf numFmtId="0" fontId="16" fillId="0" borderId="0" xfId="0" applyFont="1" applyAlignment="1">
      <alignment horizontal="center" vertical="center"/>
    </xf>
    <xf numFmtId="0" fontId="16" fillId="0" borderId="0" xfId="0" applyFont="1">
      <alignment vertical="center"/>
    </xf>
    <xf numFmtId="0" fontId="16" fillId="0" borderId="0" xfId="0" applyFont="1" applyAlignment="1">
      <alignment vertical="center" shrinkToFit="1"/>
    </xf>
    <xf numFmtId="176" fontId="16" fillId="0" borderId="0" xfId="0" applyNumberFormat="1" applyFont="1" applyAlignment="1">
      <alignment horizontal="right" vertical="center"/>
    </xf>
    <xf numFmtId="176" fontId="16" fillId="2" borderId="0" xfId="0" applyNumberFormat="1" applyFont="1" applyFill="1" applyAlignment="1">
      <alignment horizontal="right" vertical="center"/>
    </xf>
    <xf numFmtId="0" fontId="4" fillId="0" borderId="7" xfId="0" applyFont="1" applyBorder="1" applyAlignment="1">
      <alignment horizontal="center" vertical="center"/>
    </xf>
    <xf numFmtId="0" fontId="9" fillId="0" borderId="0" xfId="0" applyFont="1" applyAlignment="1">
      <alignment horizontal="center" vertical="center" shrinkToFit="1"/>
    </xf>
    <xf numFmtId="0" fontId="9" fillId="0" borderId="0" xfId="0" applyFont="1">
      <alignment vertical="center"/>
    </xf>
    <xf numFmtId="176" fontId="9" fillId="0" borderId="0" xfId="0" applyNumberFormat="1" applyFont="1" applyAlignment="1">
      <alignment horizontal="right" vertical="center"/>
    </xf>
    <xf numFmtId="176" fontId="9" fillId="2" borderId="0" xfId="0" applyNumberFormat="1" applyFont="1" applyFill="1" applyAlignment="1">
      <alignment horizontal="right" vertical="center"/>
    </xf>
    <xf numFmtId="0" fontId="17" fillId="0" borderId="0" xfId="0" applyFont="1">
      <alignment vertical="center"/>
    </xf>
    <xf numFmtId="0" fontId="9" fillId="0" borderId="0" xfId="0" applyFont="1" applyAlignment="1">
      <alignment vertical="center" shrinkToFit="1"/>
    </xf>
    <xf numFmtId="177" fontId="9" fillId="0" borderId="0" xfId="0" applyNumberFormat="1" applyFont="1" applyAlignment="1">
      <alignment horizontal="center" vertical="center" shrinkToFit="1"/>
    </xf>
    <xf numFmtId="177" fontId="9" fillId="0" borderId="0" xfId="0" applyNumberFormat="1" applyFont="1" applyAlignment="1">
      <alignment vertical="center" shrinkToFit="1"/>
    </xf>
    <xf numFmtId="176" fontId="9" fillId="0" borderId="0" xfId="0" applyNumberFormat="1" applyFont="1">
      <alignment vertical="center"/>
    </xf>
    <xf numFmtId="0" fontId="19" fillId="0" borderId="0" xfId="0" applyFont="1">
      <alignment vertical="center"/>
    </xf>
    <xf numFmtId="0" fontId="10" fillId="0" borderId="0" xfId="0" applyFont="1">
      <alignment vertical="center"/>
    </xf>
    <xf numFmtId="176" fontId="9" fillId="0" borderId="0" xfId="0" applyNumberFormat="1" applyFont="1" applyAlignment="1">
      <alignment horizontal="center" vertical="center"/>
    </xf>
    <xf numFmtId="0" fontId="18" fillId="0" borderId="0" xfId="0" applyFont="1">
      <alignment vertical="center"/>
    </xf>
    <xf numFmtId="176" fontId="17" fillId="0" borderId="0" xfId="0" applyNumberFormat="1" applyFont="1" applyAlignment="1">
      <alignment horizontal="right" vertical="center"/>
    </xf>
    <xf numFmtId="176" fontId="17" fillId="2" borderId="0" xfId="0" applyNumberFormat="1" applyFont="1" applyFill="1" applyAlignment="1">
      <alignment horizontal="right" vertical="center"/>
    </xf>
    <xf numFmtId="0" fontId="9" fillId="0" borderId="0" xfId="0" applyFont="1" applyAlignment="1">
      <alignment horizontal="right" vertical="center" shrinkToFit="1"/>
    </xf>
    <xf numFmtId="0" fontId="9" fillId="0" borderId="0" xfId="0" applyFont="1" applyAlignment="1">
      <alignment horizontal="right" vertical="center"/>
    </xf>
    <xf numFmtId="178" fontId="9" fillId="0" borderId="0" xfId="0" applyNumberFormat="1" applyFont="1" applyAlignment="1">
      <alignment horizontal="center" vertical="center" shrinkToFit="1"/>
    </xf>
    <xf numFmtId="0" fontId="21" fillId="0" borderId="0" xfId="0" applyFont="1" applyAlignment="1">
      <alignment horizontal="left" vertical="center"/>
    </xf>
    <xf numFmtId="0" fontId="23" fillId="0" borderId="0" xfId="0" applyFont="1" applyAlignment="1">
      <alignment horizontal="left" vertical="center" wrapText="1"/>
    </xf>
    <xf numFmtId="0" fontId="23" fillId="0" borderId="0" xfId="0" applyFont="1">
      <alignment vertical="center"/>
    </xf>
    <xf numFmtId="0" fontId="9" fillId="0" borderId="0" xfId="0" applyFont="1" applyAlignment="1">
      <alignment horizontal="left" vertical="center"/>
    </xf>
    <xf numFmtId="0" fontId="11" fillId="0" borderId="0" xfId="0" applyFont="1" applyAlignment="1">
      <alignment horizontal="center" vertical="center" shrinkToFit="1"/>
    </xf>
    <xf numFmtId="0" fontId="4" fillId="0" borderId="0" xfId="0" applyFont="1" applyAlignment="1">
      <alignment horizontal="center" vertical="center" wrapText="1"/>
    </xf>
    <xf numFmtId="0" fontId="4" fillId="0" borderId="17" xfId="0" applyFont="1" applyBorder="1" applyAlignment="1">
      <alignment horizontal="center" vertical="center" wrapText="1"/>
    </xf>
    <xf numFmtId="0" fontId="4" fillId="0" borderId="21"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0" xfId="0" applyFont="1" applyAlignment="1">
      <alignment horizontal="center" vertical="center" shrinkToFit="1"/>
    </xf>
    <xf numFmtId="0" fontId="4" fillId="0" borderId="17" xfId="0" applyFont="1" applyBorder="1" applyAlignment="1">
      <alignment horizontal="center" vertical="center" shrinkToFit="1"/>
    </xf>
    <xf numFmtId="0" fontId="4" fillId="0" borderId="18" xfId="0" applyFont="1" applyBorder="1" applyAlignment="1">
      <alignment horizontal="center" vertical="center" wrapText="1"/>
    </xf>
    <xf numFmtId="0" fontId="4" fillId="0" borderId="27" xfId="0" applyFont="1" applyBorder="1" applyAlignment="1">
      <alignment horizontal="center" vertical="center" shrinkToFi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18" xfId="0" applyFont="1" applyBorder="1" applyAlignment="1">
      <alignment horizontal="center" vertical="center"/>
    </xf>
    <xf numFmtId="0" fontId="4" fillId="0" borderId="0" xfId="0" applyFont="1" applyAlignment="1">
      <alignment horizontal="center" vertical="center"/>
    </xf>
    <xf numFmtId="0" fontId="4" fillId="0" borderId="17"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9" xfId="0" applyFont="1" applyBorder="1" applyAlignment="1">
      <alignment horizontal="center" vertical="center" shrinkToFit="1"/>
    </xf>
    <xf numFmtId="0" fontId="4" fillId="0" borderId="0" xfId="0" applyFont="1" applyAlignment="1">
      <alignment horizontal="left" vertical="center" wrapText="1" shrinkToFit="1"/>
    </xf>
    <xf numFmtId="0" fontId="4" fillId="0" borderId="46" xfId="0" applyFont="1" applyBorder="1" applyAlignment="1">
      <alignment horizontal="center" vertical="center" wrapText="1" shrinkToFit="1"/>
    </xf>
    <xf numFmtId="0" fontId="4" fillId="0" borderId="49" xfId="0" applyFont="1" applyBorder="1" applyAlignment="1">
      <alignment horizontal="center" vertical="center" wrapText="1" shrinkToFit="1"/>
    </xf>
    <xf numFmtId="0" fontId="4" fillId="0" borderId="34" xfId="0" applyFont="1" applyBorder="1" applyAlignment="1">
      <alignment horizontal="center" vertical="center"/>
    </xf>
    <xf numFmtId="0" fontId="4" fillId="0" borderId="50" xfId="0" applyFont="1" applyBorder="1" applyAlignment="1">
      <alignment horizontal="right" vertical="center" shrinkToFit="1"/>
    </xf>
    <xf numFmtId="176" fontId="4" fillId="0" borderId="50" xfId="0" applyNumberFormat="1" applyFont="1" applyBorder="1" applyAlignment="1">
      <alignment horizontal="center" vertical="center" shrinkToFit="1"/>
    </xf>
    <xf numFmtId="0" fontId="4" fillId="0" borderId="35" xfId="0" applyFont="1" applyBorder="1" applyAlignment="1">
      <alignment horizontal="left" vertical="center" shrinkToFit="1"/>
    </xf>
    <xf numFmtId="0" fontId="4" fillId="0" borderId="35" xfId="0" applyFont="1" applyBorder="1" applyAlignment="1">
      <alignment horizontal="center" vertical="center" shrinkToFit="1"/>
    </xf>
    <xf numFmtId="0" fontId="4" fillId="0" borderId="55" xfId="0" applyFont="1" applyBorder="1" applyAlignment="1">
      <alignment horizontal="right" vertical="center" shrinkToFit="1"/>
    </xf>
    <xf numFmtId="0" fontId="4" fillId="0" borderId="34" xfId="0" applyFont="1" applyBorder="1" applyAlignment="1">
      <alignment horizontal="right" vertical="center" shrinkToFit="1"/>
    </xf>
    <xf numFmtId="176" fontId="4" fillId="0" borderId="57" xfId="0" applyNumberFormat="1" applyFont="1" applyBorder="1" applyAlignment="1">
      <alignment horizontal="center" vertical="center" shrinkToFit="1"/>
    </xf>
    <xf numFmtId="176" fontId="4" fillId="0" borderId="55" xfId="0" applyNumberFormat="1" applyFont="1" applyBorder="1" applyAlignment="1">
      <alignment horizontal="right" vertical="center" shrinkToFit="1"/>
    </xf>
    <xf numFmtId="176" fontId="4" fillId="0" borderId="55" xfId="0" applyNumberFormat="1" applyFont="1" applyBorder="1" applyAlignment="1">
      <alignment horizontal="center" vertical="center" shrinkToFit="1"/>
    </xf>
    <xf numFmtId="176" fontId="4" fillId="0" borderId="58" xfId="0" applyNumberFormat="1" applyFont="1" applyBorder="1" applyAlignment="1">
      <alignment horizontal="right" vertical="center" shrinkToFit="1"/>
    </xf>
    <xf numFmtId="176" fontId="4" fillId="0" borderId="59" xfId="0" applyNumberFormat="1" applyFont="1" applyBorder="1" applyAlignment="1">
      <alignment horizontal="center" vertical="center" shrinkToFit="1"/>
    </xf>
    <xf numFmtId="181" fontId="4" fillId="0" borderId="0" xfId="0" applyNumberFormat="1" applyFont="1" applyAlignment="1">
      <alignment horizontal="center" vertical="center" shrinkToFit="1"/>
    </xf>
    <xf numFmtId="0" fontId="18" fillId="0" borderId="0" xfId="0" applyFont="1" applyAlignment="1">
      <alignment horizontal="center" vertical="center" wrapText="1"/>
    </xf>
    <xf numFmtId="0" fontId="4" fillId="0" borderId="28" xfId="0" applyFont="1" applyBorder="1" applyAlignment="1">
      <alignment horizontal="center" vertical="center"/>
    </xf>
    <xf numFmtId="0" fontId="4" fillId="0" borderId="30" xfId="0" applyFont="1" applyBorder="1" applyAlignment="1">
      <alignment horizontal="center" vertical="center"/>
    </xf>
    <xf numFmtId="0" fontId="4" fillId="0" borderId="62" xfId="0" applyFont="1" applyBorder="1" applyAlignment="1">
      <alignment horizontal="right" vertical="center" shrinkToFit="1"/>
    </xf>
    <xf numFmtId="176" fontId="4" fillId="0" borderId="62" xfId="0" applyNumberFormat="1" applyFont="1" applyBorder="1" applyAlignment="1">
      <alignment horizontal="center" vertical="center" shrinkToFit="1"/>
    </xf>
    <xf numFmtId="0" fontId="4" fillId="0" borderId="27" xfId="0" applyFont="1" applyBorder="1" applyAlignment="1">
      <alignment horizontal="left" vertical="center" shrinkToFit="1"/>
    </xf>
    <xf numFmtId="0" fontId="4" fillId="0" borderId="26" xfId="0" applyFont="1" applyBorder="1" applyAlignment="1">
      <alignment horizontal="right" vertical="center" shrinkToFit="1"/>
    </xf>
    <xf numFmtId="0" fontId="4" fillId="0" borderId="24" xfId="0" applyFont="1" applyBorder="1" applyAlignment="1">
      <alignment horizontal="right" vertical="center" shrinkToFit="1"/>
    </xf>
    <xf numFmtId="176" fontId="4" fillId="0" borderId="64" xfId="0" applyNumberFormat="1" applyFont="1" applyBorder="1" applyAlignment="1">
      <alignment horizontal="center" vertical="center" shrinkToFit="1"/>
    </xf>
    <xf numFmtId="176" fontId="4" fillId="0" borderId="26" xfId="0" applyNumberFormat="1" applyFont="1" applyBorder="1" applyAlignment="1">
      <alignment horizontal="right" vertical="center" shrinkToFit="1"/>
    </xf>
    <xf numFmtId="176" fontId="4" fillId="0" borderId="26" xfId="0" applyNumberFormat="1" applyFont="1" applyBorder="1" applyAlignment="1">
      <alignment horizontal="center" vertical="center" shrinkToFit="1"/>
    </xf>
    <xf numFmtId="176" fontId="4" fillId="0" borderId="65" xfId="0" applyNumberFormat="1" applyFont="1" applyBorder="1" applyAlignment="1">
      <alignment horizontal="right" vertical="center" shrinkToFit="1"/>
    </xf>
    <xf numFmtId="0" fontId="9" fillId="0" borderId="34" xfId="0" applyFont="1" applyBorder="1">
      <alignment vertical="center"/>
    </xf>
    <xf numFmtId="0" fontId="4" fillId="0" borderId="68" xfId="0" applyFont="1" applyBorder="1" applyAlignment="1">
      <alignment horizontal="right" vertical="center" shrinkToFit="1"/>
    </xf>
    <xf numFmtId="0" fontId="4" fillId="0" borderId="54" xfId="0" applyFont="1" applyBorder="1" applyAlignment="1">
      <alignment horizontal="left" vertical="center" shrinkToFit="1"/>
    </xf>
    <xf numFmtId="0" fontId="4" fillId="0" borderId="54" xfId="0" applyFont="1" applyBorder="1" applyAlignment="1">
      <alignment horizontal="center" vertical="center" shrinkToFit="1"/>
    </xf>
    <xf numFmtId="0" fontId="4" fillId="0" borderId="59" xfId="0" applyFont="1" applyBorder="1" applyAlignment="1">
      <alignment horizontal="right" vertical="center" shrinkToFit="1"/>
    </xf>
    <xf numFmtId="0" fontId="4" fillId="0" borderId="52" xfId="0" applyFont="1" applyBorder="1" applyAlignment="1">
      <alignment horizontal="right" vertical="center" shrinkToFit="1"/>
    </xf>
    <xf numFmtId="176" fontId="4" fillId="0" borderId="75" xfId="0" applyNumberFormat="1" applyFont="1" applyBorder="1" applyAlignment="1">
      <alignment horizontal="right" vertical="center" shrinkToFit="1"/>
    </xf>
    <xf numFmtId="0" fontId="4" fillId="0" borderId="29" xfId="0" applyFont="1" applyBorder="1" applyAlignment="1">
      <alignment horizontal="center" vertical="center"/>
    </xf>
    <xf numFmtId="0" fontId="4" fillId="0" borderId="76" xfId="0" applyFont="1" applyBorder="1" applyAlignment="1">
      <alignment horizontal="right" vertical="center" shrinkToFit="1"/>
    </xf>
    <xf numFmtId="0" fontId="4" fillId="0" borderId="48" xfId="0" applyFont="1" applyBorder="1" applyAlignment="1">
      <alignment horizontal="left" vertical="center" shrinkToFit="1"/>
    </xf>
    <xf numFmtId="0" fontId="4" fillId="0" borderId="48" xfId="0" applyFont="1" applyBorder="1" applyAlignment="1">
      <alignment horizontal="center" vertical="center" shrinkToFit="1"/>
    </xf>
    <xf numFmtId="0" fontId="4" fillId="0" borderId="83" xfId="0" applyFont="1" applyBorder="1" applyAlignment="1">
      <alignment horizontal="right" vertical="center" shrinkToFit="1"/>
    </xf>
    <xf numFmtId="0" fontId="4" fillId="0" borderId="47" xfId="0" applyFont="1" applyBorder="1" applyAlignment="1">
      <alignment horizontal="right" vertical="center" shrinkToFit="1"/>
    </xf>
    <xf numFmtId="176" fontId="4" fillId="0" borderId="84" xfId="0" applyNumberFormat="1" applyFont="1" applyBorder="1" applyAlignment="1">
      <alignment horizontal="right" vertical="center" shrinkToFit="1"/>
    </xf>
    <xf numFmtId="176" fontId="4" fillId="0" borderId="83" xfId="0" applyNumberFormat="1" applyFont="1" applyBorder="1" applyAlignment="1">
      <alignment horizontal="center" vertical="center" shrinkToFit="1"/>
    </xf>
    <xf numFmtId="0" fontId="18" fillId="0" borderId="18" xfId="0" applyFont="1" applyBorder="1" applyAlignment="1">
      <alignment horizontal="center" vertical="center" shrinkToFit="1"/>
    </xf>
    <xf numFmtId="0" fontId="18" fillId="0" borderId="0" xfId="0" applyFont="1" applyAlignment="1">
      <alignment horizontal="center" vertical="center" shrinkToFit="1"/>
    </xf>
    <xf numFmtId="0" fontId="18" fillId="0" borderId="17" xfId="0" applyFont="1" applyBorder="1" applyAlignment="1">
      <alignment horizontal="center" vertical="center" shrinkToFit="1"/>
    </xf>
    <xf numFmtId="0" fontId="18" fillId="0" borderId="0" xfId="0" applyFont="1" applyAlignment="1">
      <alignment vertical="center" wrapText="1"/>
    </xf>
    <xf numFmtId="0" fontId="4" fillId="0" borderId="85" xfId="0" applyFont="1" applyBorder="1" applyAlignment="1">
      <alignment horizontal="righ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4" fillId="0" borderId="86" xfId="0" applyFont="1" applyBorder="1" applyAlignment="1">
      <alignment horizontal="right" vertical="center" shrinkToFit="1"/>
    </xf>
    <xf numFmtId="0" fontId="4" fillId="0" borderId="20" xfId="0" applyFont="1" applyBorder="1" applyAlignment="1">
      <alignment horizontal="right" vertical="center" shrinkToFit="1"/>
    </xf>
    <xf numFmtId="176" fontId="4" fillId="0" borderId="88" xfId="0" applyNumberFormat="1" applyFont="1" applyBorder="1" applyAlignment="1">
      <alignment horizontal="right" vertical="center" shrinkToFit="1"/>
    </xf>
    <xf numFmtId="176" fontId="4" fillId="0" borderId="86" xfId="0" applyNumberFormat="1" applyFont="1" applyBorder="1" applyAlignment="1">
      <alignment horizontal="center" vertical="center" shrinkToFit="1"/>
    </xf>
    <xf numFmtId="0" fontId="4" fillId="0" borderId="24" xfId="0" applyFont="1" applyBorder="1" applyAlignment="1">
      <alignment horizontal="left" vertical="center" shrinkToFit="1"/>
    </xf>
    <xf numFmtId="176" fontId="4" fillId="0" borderId="76" xfId="0" applyNumberFormat="1" applyFont="1" applyBorder="1" applyAlignment="1">
      <alignment horizontal="center" vertical="center" shrinkToFit="1"/>
    </xf>
    <xf numFmtId="176" fontId="4" fillId="0" borderId="95" xfId="0" applyNumberFormat="1" applyFont="1" applyBorder="1" applyAlignment="1">
      <alignment horizontal="center" vertical="center" shrinkToFit="1"/>
    </xf>
    <xf numFmtId="176" fontId="4" fillId="0" borderId="83" xfId="0" applyNumberFormat="1" applyFont="1" applyBorder="1" applyAlignment="1">
      <alignment horizontal="right" vertical="center" shrinkToFit="1"/>
    </xf>
    <xf numFmtId="0" fontId="4" fillId="3" borderId="68" xfId="0" applyFont="1" applyFill="1" applyBorder="1" applyAlignment="1">
      <alignment horizontal="right" vertical="center" shrinkToFit="1"/>
    </xf>
    <xf numFmtId="176" fontId="4" fillId="3" borderId="97" xfId="0" applyNumberFormat="1" applyFont="1" applyFill="1" applyBorder="1" applyAlignment="1">
      <alignment horizontal="center" vertical="center" shrinkToFit="1"/>
    </xf>
    <xf numFmtId="0" fontId="4" fillId="3" borderId="54" xfId="0" applyFont="1" applyFill="1" applyBorder="1" applyAlignment="1">
      <alignment horizontal="left" vertical="center" shrinkToFit="1"/>
    </xf>
    <xf numFmtId="0" fontId="4" fillId="3" borderId="59" xfId="0" applyFont="1" applyFill="1" applyBorder="1" applyAlignment="1">
      <alignment horizontal="right" vertical="center" shrinkToFit="1"/>
    </xf>
    <xf numFmtId="0" fontId="4" fillId="3" borderId="52" xfId="0" applyFont="1" applyFill="1" applyBorder="1" applyAlignment="1">
      <alignment horizontal="right" vertical="center" shrinkToFit="1"/>
    </xf>
    <xf numFmtId="0" fontId="4" fillId="3" borderId="54" xfId="0" applyFont="1" applyFill="1" applyBorder="1" applyAlignment="1">
      <alignment horizontal="center" vertical="center" shrinkToFit="1"/>
    </xf>
    <xf numFmtId="176" fontId="4" fillId="3" borderId="57" xfId="0" applyNumberFormat="1" applyFont="1" applyFill="1" applyBorder="1" applyAlignment="1">
      <alignment horizontal="center" vertical="center" shrinkToFit="1"/>
    </xf>
    <xf numFmtId="176" fontId="4" fillId="3" borderId="55" xfId="0" applyNumberFormat="1" applyFont="1" applyFill="1" applyBorder="1" applyAlignment="1">
      <alignment horizontal="right" vertical="center" shrinkToFit="1"/>
    </xf>
    <xf numFmtId="176" fontId="4" fillId="3" borderId="55" xfId="0" applyNumberFormat="1" applyFont="1" applyFill="1" applyBorder="1" applyAlignment="1">
      <alignment horizontal="center" vertical="center" shrinkToFit="1"/>
    </xf>
    <xf numFmtId="176" fontId="4" fillId="3" borderId="75" xfId="0" applyNumberFormat="1" applyFont="1" applyFill="1" applyBorder="1" applyAlignment="1">
      <alignment horizontal="right" vertical="center" shrinkToFit="1"/>
    </xf>
    <xf numFmtId="176" fontId="4" fillId="3" borderId="86" xfId="0" applyNumberFormat="1" applyFont="1" applyFill="1" applyBorder="1" applyAlignment="1">
      <alignment horizontal="center" vertical="center" shrinkToFit="1"/>
    </xf>
    <xf numFmtId="0" fontId="4" fillId="3" borderId="76" xfId="0" applyFont="1" applyFill="1" applyBorder="1" applyAlignment="1">
      <alignment horizontal="right" vertical="center" shrinkToFit="1"/>
    </xf>
    <xf numFmtId="0" fontId="4" fillId="3" borderId="48" xfId="0" applyFont="1" applyFill="1" applyBorder="1" applyAlignment="1">
      <alignment horizontal="left" vertical="center" shrinkToFit="1"/>
    </xf>
    <xf numFmtId="0" fontId="4" fillId="3" borderId="83" xfId="0" applyFont="1" applyFill="1" applyBorder="1" applyAlignment="1">
      <alignment horizontal="right" vertical="center" shrinkToFit="1"/>
    </xf>
    <xf numFmtId="0" fontId="4" fillId="3" borderId="47" xfId="0" applyFont="1" applyFill="1" applyBorder="1" applyAlignment="1">
      <alignment horizontal="right" vertical="center" shrinkToFit="1"/>
    </xf>
    <xf numFmtId="0" fontId="4" fillId="3" borderId="48" xfId="0" applyFont="1" applyFill="1" applyBorder="1" applyAlignment="1">
      <alignment horizontal="center" vertical="center" shrinkToFit="1"/>
    </xf>
    <xf numFmtId="176" fontId="4" fillId="3" borderId="95" xfId="0" applyNumberFormat="1" applyFont="1" applyFill="1" applyBorder="1" applyAlignment="1">
      <alignment horizontal="center" vertical="center" shrinkToFit="1"/>
    </xf>
    <xf numFmtId="176" fontId="4" fillId="3" borderId="83" xfId="0" applyNumberFormat="1" applyFont="1" applyFill="1" applyBorder="1" applyAlignment="1">
      <alignment horizontal="right" vertical="center" shrinkToFit="1"/>
    </xf>
    <xf numFmtId="176" fontId="4" fillId="3" borderId="83" xfId="0" applyNumberFormat="1" applyFont="1" applyFill="1" applyBorder="1" applyAlignment="1">
      <alignment horizontal="center" vertical="center" shrinkToFit="1"/>
    </xf>
    <xf numFmtId="176" fontId="4" fillId="3" borderId="84" xfId="0" applyNumberFormat="1" applyFont="1" applyFill="1" applyBorder="1" applyAlignment="1">
      <alignment horizontal="right" vertical="center" shrinkToFit="1"/>
    </xf>
    <xf numFmtId="176" fontId="4" fillId="3" borderId="76" xfId="0" applyNumberFormat="1" applyFont="1" applyFill="1" applyBorder="1" applyAlignment="1">
      <alignment horizontal="center" vertical="center" shrinkToFit="1"/>
    </xf>
    <xf numFmtId="176" fontId="4" fillId="0" borderId="68" xfId="0" applyNumberFormat="1" applyFont="1" applyBorder="1" applyAlignment="1">
      <alignment horizontal="left" vertical="center" shrinkToFit="1"/>
    </xf>
    <xf numFmtId="0" fontId="4" fillId="0" borderId="85" xfId="0" applyFont="1" applyBorder="1" applyAlignment="1">
      <alignment vertical="center" shrinkToFit="1"/>
    </xf>
    <xf numFmtId="0" fontId="4" fillId="0" borderId="20" xfId="0" applyFont="1" applyBorder="1" applyAlignment="1">
      <alignment vertical="center" shrinkToFit="1"/>
    </xf>
    <xf numFmtId="176" fontId="4" fillId="0" borderId="32" xfId="0" applyNumberFormat="1" applyFont="1" applyBorder="1" applyAlignment="1">
      <alignment horizontal="right" vertical="center" shrinkToFit="1"/>
    </xf>
    <xf numFmtId="176" fontId="4" fillId="0" borderId="32" xfId="0" applyNumberFormat="1" applyFont="1" applyBorder="1" applyAlignment="1">
      <alignment horizontal="center" vertical="center" shrinkToFit="1"/>
    </xf>
    <xf numFmtId="176" fontId="4" fillId="0" borderId="109" xfId="0" applyNumberFormat="1" applyFont="1" applyBorder="1" applyAlignment="1">
      <alignment horizontal="center" vertical="center" shrinkToFit="1"/>
    </xf>
    <xf numFmtId="56" fontId="4" fillId="0" borderId="0" xfId="0" applyNumberFormat="1" applyFont="1" applyAlignment="1">
      <alignment horizontal="center" vertical="center" shrinkToFit="1"/>
    </xf>
    <xf numFmtId="176" fontId="4" fillId="0" borderId="76" xfId="0" applyNumberFormat="1" applyFont="1" applyBorder="1" applyAlignment="1">
      <alignment vertical="center" shrinkToFit="1"/>
    </xf>
    <xf numFmtId="0" fontId="4" fillId="0" borderId="76" xfId="0" applyFont="1" applyBorder="1" applyAlignment="1">
      <alignment vertical="center" shrinkToFit="1"/>
    </xf>
    <xf numFmtId="0" fontId="4" fillId="0" borderId="47" xfId="0" applyFont="1" applyBorder="1" applyAlignment="1">
      <alignment vertical="center" shrinkToFit="1"/>
    </xf>
    <xf numFmtId="0" fontId="4" fillId="0" borderId="68" xfId="0" applyFont="1" applyBorder="1" applyAlignment="1">
      <alignment horizontal="left" vertical="center" shrinkToFit="1"/>
    </xf>
    <xf numFmtId="0" fontId="4" fillId="0" borderId="114" xfId="0" applyFont="1" applyBorder="1" applyAlignment="1">
      <alignment horizontal="right" vertical="center" shrinkToFit="1"/>
    </xf>
    <xf numFmtId="176" fontId="4" fillId="0" borderId="114" xfId="0" applyNumberFormat="1" applyFont="1" applyBorder="1" applyAlignment="1">
      <alignment horizontal="center" vertical="center" shrinkToFit="1"/>
    </xf>
    <xf numFmtId="0" fontId="4" fillId="0" borderId="119" xfId="0" applyFont="1" applyBorder="1" applyAlignment="1">
      <alignment horizontal="left" vertical="center" shrinkToFit="1"/>
    </xf>
    <xf numFmtId="0" fontId="4" fillId="0" borderId="39" xfId="0" applyFont="1" applyBorder="1" applyAlignment="1">
      <alignment horizontal="left" vertical="center" shrinkToFit="1"/>
    </xf>
    <xf numFmtId="0" fontId="4" fillId="0" borderId="42" xfId="0" applyFont="1" applyBorder="1" applyAlignment="1">
      <alignment horizontal="right" vertical="center" shrinkToFit="1"/>
    </xf>
    <xf numFmtId="0" fontId="4" fillId="0" borderId="8" xfId="0" applyFont="1" applyBorder="1" applyAlignment="1">
      <alignment horizontal="right" vertical="center" shrinkToFit="1"/>
    </xf>
    <xf numFmtId="176" fontId="4" fillId="0" borderId="122" xfId="0" applyNumberFormat="1" applyFont="1" applyBorder="1" applyAlignment="1">
      <alignment horizontal="center" vertical="center" shrinkToFit="1"/>
    </xf>
    <xf numFmtId="176" fontId="4" fillId="0" borderId="123" xfId="0" applyNumberFormat="1" applyFont="1" applyBorder="1" applyAlignment="1">
      <alignment horizontal="right" vertical="center" shrinkToFit="1"/>
    </xf>
    <xf numFmtId="176" fontId="4" fillId="0" borderId="123" xfId="0" applyNumberFormat="1" applyFont="1" applyBorder="1" applyAlignment="1">
      <alignment horizontal="center" vertical="center" shrinkToFit="1"/>
    </xf>
    <xf numFmtId="176" fontId="4" fillId="0" borderId="124" xfId="0" applyNumberFormat="1" applyFont="1" applyBorder="1" applyAlignment="1">
      <alignment horizontal="right" vertical="center" shrinkToFit="1"/>
    </xf>
    <xf numFmtId="176" fontId="4" fillId="0" borderId="0" xfId="0" applyNumberFormat="1" applyFont="1">
      <alignment vertical="center"/>
    </xf>
    <xf numFmtId="0" fontId="4" fillId="0" borderId="0" xfId="0" applyFont="1" applyAlignment="1">
      <alignment horizontal="right" vertical="center" shrinkToFit="1"/>
    </xf>
    <xf numFmtId="176" fontId="4" fillId="0" borderId="0" xfId="0" applyNumberFormat="1" applyFont="1" applyAlignment="1">
      <alignment horizontal="right" vertical="center" shrinkToFit="1"/>
    </xf>
    <xf numFmtId="176" fontId="4" fillId="0" borderId="0" xfId="0" applyNumberFormat="1" applyFont="1" applyAlignment="1">
      <alignment horizontal="center" vertical="center" shrinkToFit="1"/>
    </xf>
    <xf numFmtId="179" fontId="4" fillId="0" borderId="0" xfId="0" applyNumberFormat="1" applyFont="1">
      <alignment vertical="center"/>
    </xf>
    <xf numFmtId="0" fontId="4" fillId="0" borderId="0" xfId="0" applyFont="1" applyAlignment="1">
      <alignment horizontal="left" vertical="center" shrinkToFit="1"/>
    </xf>
    <xf numFmtId="177" fontId="4" fillId="0" borderId="0" xfId="0" applyNumberFormat="1" applyFont="1" applyAlignment="1">
      <alignment horizontal="center" vertical="center" shrinkToFit="1"/>
    </xf>
    <xf numFmtId="0" fontId="28" fillId="0" borderId="0" xfId="0" applyFont="1" applyAlignment="1">
      <alignment horizontal="center" vertical="center" shrinkToFit="1"/>
    </xf>
    <xf numFmtId="176" fontId="4" fillId="0" borderId="0" xfId="0" applyNumberFormat="1" applyFont="1" applyAlignment="1">
      <alignment vertical="center" shrinkToFit="1"/>
    </xf>
    <xf numFmtId="176" fontId="4" fillId="0" borderId="0" xfId="0" applyNumberFormat="1" applyFont="1" applyAlignment="1">
      <alignment horizontal="center" vertical="center" wrapText="1" shrinkToFit="1"/>
    </xf>
    <xf numFmtId="0" fontId="2" fillId="0" borderId="0" xfId="0" applyFont="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left" vertical="center"/>
    </xf>
    <xf numFmtId="0" fontId="30" fillId="0" borderId="0" xfId="0" applyFont="1" applyAlignment="1">
      <alignment horizontal="left" vertical="center"/>
    </xf>
    <xf numFmtId="0" fontId="23" fillId="0" borderId="0" xfId="0" applyFont="1" applyAlignment="1">
      <alignment vertical="top" wrapText="1"/>
    </xf>
    <xf numFmtId="0" fontId="4" fillId="0" borderId="0" xfId="0" applyFont="1" applyAlignment="1">
      <alignment horizontal="left" vertical="center"/>
    </xf>
    <xf numFmtId="0" fontId="23" fillId="0" borderId="0" xfId="0" applyFont="1" applyAlignment="1">
      <alignment horizontal="left" vertical="top" wrapText="1"/>
    </xf>
    <xf numFmtId="0" fontId="31" fillId="0" borderId="0" xfId="0" applyFont="1" applyAlignment="1">
      <alignment horizontal="left" vertical="top" wrapText="1"/>
    </xf>
    <xf numFmtId="0" fontId="31" fillId="0" borderId="0" xfId="0" applyFont="1" applyAlignment="1">
      <alignment horizontal="left" vertical="center"/>
    </xf>
    <xf numFmtId="0" fontId="23" fillId="0" borderId="0" xfId="0" applyFont="1" applyAlignment="1">
      <alignment horizontal="left" vertical="top"/>
    </xf>
    <xf numFmtId="0" fontId="31" fillId="0" borderId="0" xfId="0" applyFont="1" applyAlignment="1">
      <alignment horizontal="center" vertical="center" wrapText="1"/>
    </xf>
    <xf numFmtId="0" fontId="31" fillId="0" borderId="0" xfId="0" applyFont="1" applyAlignment="1">
      <alignment vertical="center" wrapText="1"/>
    </xf>
    <xf numFmtId="0" fontId="4" fillId="0" borderId="0" xfId="0" applyFont="1" applyAlignment="1">
      <alignment horizontal="center" vertical="top" shrinkToFit="1"/>
    </xf>
    <xf numFmtId="0" fontId="23" fillId="0" borderId="0" xfId="0" applyFont="1" applyAlignment="1">
      <alignment vertical="top"/>
    </xf>
    <xf numFmtId="0" fontId="31" fillId="0" borderId="0" xfId="0" applyFont="1">
      <alignment vertical="center"/>
    </xf>
    <xf numFmtId="0" fontId="30" fillId="0" borderId="0" xfId="0" applyFont="1" applyAlignment="1">
      <alignment horizontal="left" vertical="top" wrapText="1"/>
    </xf>
    <xf numFmtId="0" fontId="40" fillId="0" borderId="0" xfId="0" applyFont="1">
      <alignment vertical="center"/>
    </xf>
    <xf numFmtId="0" fontId="30" fillId="0" borderId="0" xfId="0" applyFont="1">
      <alignment vertical="center"/>
    </xf>
    <xf numFmtId="0" fontId="23" fillId="0" borderId="0" xfId="0" applyFont="1" applyAlignment="1">
      <alignment horizontal="center" vertical="top"/>
    </xf>
    <xf numFmtId="0" fontId="31" fillId="0" borderId="0" xfId="0" applyFont="1" applyAlignment="1">
      <alignment vertical="top"/>
    </xf>
    <xf numFmtId="0" fontId="23" fillId="0" borderId="0" xfId="0" applyFont="1" applyAlignment="1">
      <alignment vertical="center" shrinkToFit="1"/>
    </xf>
    <xf numFmtId="176" fontId="23" fillId="0" borderId="0" xfId="0" applyNumberFormat="1" applyFont="1" applyAlignment="1">
      <alignment horizontal="right" vertical="center"/>
    </xf>
    <xf numFmtId="0" fontId="23" fillId="0" borderId="0" xfId="0" applyFont="1" applyAlignment="1">
      <alignment horizontal="right" vertical="center"/>
    </xf>
    <xf numFmtId="0" fontId="23" fillId="0" borderId="0" xfId="0" applyFont="1" applyAlignment="1">
      <alignment horizontal="right" vertical="center" shrinkToFit="1"/>
    </xf>
    <xf numFmtId="177" fontId="23" fillId="0" borderId="0" xfId="0" applyNumberFormat="1" applyFont="1" applyAlignment="1">
      <alignment horizontal="center" vertical="center" shrinkToFit="1"/>
    </xf>
    <xf numFmtId="177" fontId="23" fillId="0" borderId="0" xfId="0" applyNumberFormat="1" applyFont="1" applyAlignment="1">
      <alignment vertical="center" shrinkToFit="1"/>
    </xf>
    <xf numFmtId="0" fontId="31" fillId="0" borderId="0" xfId="0" applyFont="1" applyAlignment="1">
      <alignment vertical="center" wrapText="1" shrinkToFit="1"/>
    </xf>
    <xf numFmtId="0" fontId="32" fillId="0" borderId="0" xfId="0" applyFont="1" applyAlignment="1">
      <alignment vertical="center" wrapText="1"/>
    </xf>
    <xf numFmtId="0" fontId="5"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4" xfId="0" applyFont="1" applyBorder="1" applyAlignment="1">
      <alignment horizontal="center" vertical="center"/>
    </xf>
    <xf numFmtId="176" fontId="4" fillId="0" borderId="51" xfId="0" applyNumberFormat="1" applyFont="1" applyBorder="1">
      <alignment vertical="center"/>
    </xf>
    <xf numFmtId="176" fontId="4" fillId="0" borderId="52" xfId="0" applyNumberFormat="1" applyFont="1" applyBorder="1">
      <alignment vertical="center"/>
    </xf>
    <xf numFmtId="176" fontId="4" fillId="0" borderId="69" xfId="0" applyNumberFormat="1" applyFont="1" applyBorder="1" applyAlignment="1">
      <alignment horizontal="right" vertical="center" shrinkToFit="1"/>
    </xf>
    <xf numFmtId="176" fontId="4" fillId="0" borderId="70" xfId="0" applyNumberFormat="1" applyFont="1" applyBorder="1" applyAlignment="1">
      <alignment horizontal="right" vertical="center" shrinkToFit="1"/>
    </xf>
    <xf numFmtId="176" fontId="4" fillId="0" borderId="96" xfId="0" applyNumberFormat="1" applyFont="1" applyBorder="1" applyAlignment="1">
      <alignment horizontal="right" vertical="center" shrinkToFit="1"/>
    </xf>
    <xf numFmtId="179" fontId="4" fillId="0" borderId="51" xfId="0" applyNumberFormat="1" applyFont="1" applyBorder="1">
      <alignment vertical="center"/>
    </xf>
    <xf numFmtId="179" fontId="4" fillId="0" borderId="52" xfId="0" applyNumberFormat="1" applyFont="1" applyBorder="1">
      <alignment vertical="center"/>
    </xf>
    <xf numFmtId="176" fontId="4" fillId="0" borderId="51" xfId="0" applyNumberFormat="1" applyFont="1" applyBorder="1" applyAlignment="1">
      <alignment vertical="center" shrinkToFit="1"/>
    </xf>
    <xf numFmtId="176" fontId="4" fillId="0" borderId="52" xfId="0" applyNumberFormat="1" applyFont="1" applyBorder="1" applyAlignment="1">
      <alignment vertical="center" shrinkToFit="1"/>
    </xf>
    <xf numFmtId="176" fontId="4" fillId="0" borderId="53" xfId="0" applyNumberFormat="1" applyFont="1" applyBorder="1" applyAlignment="1">
      <alignment vertical="center" shrinkToFit="1"/>
    </xf>
    <xf numFmtId="181" fontId="4" fillId="0" borderId="69" xfId="0" applyNumberFormat="1" applyFont="1" applyBorder="1" applyAlignment="1">
      <alignment horizontal="center" vertical="center" shrinkToFit="1"/>
    </xf>
    <xf numFmtId="0" fontId="4" fillId="0" borderId="70" xfId="0" applyFont="1" applyBorder="1" applyAlignment="1">
      <alignment horizontal="center" vertical="center" shrinkToFit="1"/>
    </xf>
    <xf numFmtId="0" fontId="4" fillId="0" borderId="71" xfId="0" applyFont="1" applyBorder="1" applyAlignment="1">
      <alignment horizontal="center" vertical="center" shrinkToFit="1"/>
    </xf>
    <xf numFmtId="0" fontId="4" fillId="0" borderId="40" xfId="0" applyFont="1" applyBorder="1" applyAlignment="1">
      <alignment horizontal="center" vertical="center"/>
    </xf>
    <xf numFmtId="0" fontId="4" fillId="0" borderId="8" xfId="0" applyFont="1" applyBorder="1" applyAlignment="1">
      <alignment horizontal="center" vertical="center"/>
    </xf>
    <xf numFmtId="0" fontId="4" fillId="0" borderId="39" xfId="0" applyFont="1" applyBorder="1" applyAlignment="1">
      <alignment horizontal="center" vertical="center"/>
    </xf>
    <xf numFmtId="176" fontId="4" fillId="0" borderId="112" xfId="0" applyNumberFormat="1" applyFont="1" applyBorder="1">
      <alignment vertical="center"/>
    </xf>
    <xf numFmtId="176" fontId="4" fillId="0" borderId="113" xfId="0" applyNumberFormat="1" applyFont="1" applyBorder="1">
      <alignment vertical="center"/>
    </xf>
    <xf numFmtId="176" fontId="4" fillId="0" borderId="115" xfId="0" applyNumberFormat="1" applyFont="1" applyBorder="1" applyAlignment="1">
      <alignment horizontal="right" vertical="center" shrinkToFit="1"/>
    </xf>
    <xf numFmtId="176" fontId="4" fillId="0" borderId="116" xfId="0" applyNumberFormat="1" applyFont="1" applyBorder="1" applyAlignment="1">
      <alignment horizontal="right" vertical="center" shrinkToFit="1"/>
    </xf>
    <xf numFmtId="176" fontId="4" fillId="0" borderId="117" xfId="0" applyNumberFormat="1" applyFont="1" applyBorder="1" applyAlignment="1">
      <alignment horizontal="right" vertical="center" shrinkToFit="1"/>
    </xf>
    <xf numFmtId="179" fontId="4" fillId="0" borderId="112" xfId="0" applyNumberFormat="1" applyFont="1" applyBorder="1">
      <alignment vertical="center"/>
    </xf>
    <xf numFmtId="179" fontId="4" fillId="0" borderId="113" xfId="0" applyNumberFormat="1" applyFont="1" applyBorder="1">
      <alignment vertical="center"/>
    </xf>
    <xf numFmtId="179" fontId="4" fillId="0" borderId="118" xfId="0" applyNumberFormat="1" applyFont="1" applyBorder="1">
      <alignment vertical="center"/>
    </xf>
    <xf numFmtId="179" fontId="4" fillId="0" borderId="40" xfId="0" applyNumberFormat="1" applyFont="1" applyBorder="1">
      <alignment vertical="center"/>
    </xf>
    <xf numFmtId="179" fontId="4" fillId="0" borderId="8" xfId="0" applyNumberFormat="1" applyFont="1" applyBorder="1">
      <alignment vertical="center"/>
    </xf>
    <xf numFmtId="177" fontId="4" fillId="0" borderId="115" xfId="0" applyNumberFormat="1" applyFont="1" applyBorder="1" applyAlignment="1">
      <alignment horizontal="center" vertical="center" shrinkToFit="1"/>
    </xf>
    <xf numFmtId="177" fontId="4" fillId="0" borderId="116" xfId="0" applyNumberFormat="1" applyFont="1" applyBorder="1" applyAlignment="1">
      <alignment horizontal="center" vertical="center" shrinkToFit="1"/>
    </xf>
    <xf numFmtId="177" fontId="4" fillId="0" borderId="117" xfId="0" applyNumberFormat="1" applyFont="1" applyBorder="1" applyAlignment="1">
      <alignment horizontal="center" vertical="center" shrinkToFit="1"/>
    </xf>
    <xf numFmtId="177" fontId="4" fillId="0" borderId="69" xfId="0" applyNumberFormat="1" applyFont="1" applyBorder="1" applyAlignment="1">
      <alignment horizontal="center" vertical="center" shrinkToFit="1"/>
    </xf>
    <xf numFmtId="177" fontId="4" fillId="0" borderId="70" xfId="0" applyNumberFormat="1" applyFont="1" applyBorder="1" applyAlignment="1">
      <alignment horizontal="center" vertical="center" shrinkToFit="1"/>
    </xf>
    <xf numFmtId="177" fontId="4" fillId="0" borderId="96" xfId="0" applyNumberFormat="1" applyFont="1" applyBorder="1" applyAlignment="1">
      <alignment horizontal="center" vertical="center" shrinkToFit="1"/>
    </xf>
    <xf numFmtId="0" fontId="4" fillId="0" borderId="59"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2" xfId="0" applyFont="1" applyBorder="1" applyAlignment="1">
      <alignment horizontal="center" vertical="center" shrinkToFit="1"/>
    </xf>
    <xf numFmtId="0" fontId="28" fillId="0" borderId="51" xfId="0" applyFont="1" applyBorder="1" applyAlignment="1">
      <alignment horizontal="center" vertical="center" shrinkToFit="1"/>
    </xf>
    <xf numFmtId="0" fontId="28" fillId="0" borderId="52" xfId="0" applyFont="1" applyBorder="1" applyAlignment="1">
      <alignment horizontal="center" vertical="center" shrinkToFit="1"/>
    </xf>
    <xf numFmtId="0" fontId="28" fillId="0" borderId="54" xfId="0" applyFont="1" applyBorder="1" applyAlignment="1">
      <alignment horizontal="center" vertical="center" shrinkToFit="1"/>
    </xf>
    <xf numFmtId="181" fontId="4" fillId="0" borderId="115" xfId="0" applyNumberFormat="1" applyFont="1" applyBorder="1" applyAlignment="1">
      <alignment horizontal="center" vertical="center" shrinkToFit="1"/>
    </xf>
    <xf numFmtId="0" fontId="4" fillId="0" borderId="116" xfId="0" applyFont="1" applyBorder="1" applyAlignment="1">
      <alignment horizontal="center" vertical="center" shrinkToFit="1"/>
    </xf>
    <xf numFmtId="0" fontId="4" fillId="0" borderId="121" xfId="0" applyFont="1" applyBorder="1" applyAlignment="1">
      <alignment horizontal="center" vertical="center" shrinkToFit="1"/>
    </xf>
    <xf numFmtId="0" fontId="4" fillId="0" borderId="42" xfId="0" applyFont="1" applyBorder="1" applyAlignment="1">
      <alignment horizontal="center" vertical="center" shrinkToFit="1"/>
    </xf>
    <xf numFmtId="0" fontId="4" fillId="0" borderId="39" xfId="0" applyFont="1" applyBorder="1" applyAlignment="1">
      <alignment horizontal="center" vertical="center" shrinkToFit="1"/>
    </xf>
    <xf numFmtId="0" fontId="4" fillId="0" borderId="40" xfId="0" applyFont="1" applyBorder="1" applyAlignment="1">
      <alignment horizontal="center" vertical="center" shrinkToFit="1"/>
    </xf>
    <xf numFmtId="0" fontId="4" fillId="0" borderId="8" xfId="0" applyFont="1" applyBorder="1" applyAlignment="1">
      <alignment horizontal="center" vertical="center" shrinkToFit="1"/>
    </xf>
    <xf numFmtId="0" fontId="28" fillId="0" borderId="112" xfId="0" applyFont="1" applyBorder="1" applyAlignment="1">
      <alignment horizontal="center" vertical="center" shrinkToFit="1"/>
    </xf>
    <xf numFmtId="0" fontId="28" fillId="0" borderId="113" xfId="0" applyFont="1" applyBorder="1" applyAlignment="1">
      <alignment horizontal="center" vertical="center" shrinkToFit="1"/>
    </xf>
    <xf numFmtId="0" fontId="28" fillId="0" borderId="120" xfId="0" applyFont="1" applyBorder="1" applyAlignment="1">
      <alignment horizontal="center" vertical="center" shrinkToFit="1"/>
    </xf>
    <xf numFmtId="176" fontId="4" fillId="0" borderId="40" xfId="0" applyNumberFormat="1" applyFont="1" applyBorder="1" applyAlignment="1">
      <alignment vertical="center" shrinkToFit="1"/>
    </xf>
    <xf numFmtId="176" fontId="4" fillId="0" borderId="8" xfId="0" applyNumberFormat="1" applyFont="1" applyBorder="1" applyAlignment="1">
      <alignment vertical="center" shrinkToFit="1"/>
    </xf>
    <xf numFmtId="176" fontId="4" fillId="0" borderId="41" xfId="0" applyNumberFormat="1" applyFont="1" applyBorder="1" applyAlignment="1">
      <alignment vertical="center" shrinkToFit="1"/>
    </xf>
    <xf numFmtId="180" fontId="18" fillId="0" borderId="19" xfId="0" applyNumberFormat="1" applyFont="1" applyBorder="1" applyAlignment="1">
      <alignment horizontal="center" vertical="center" shrinkToFit="1"/>
    </xf>
    <xf numFmtId="180" fontId="18" fillId="0" borderId="20" xfId="0" applyNumberFormat="1" applyFont="1" applyBorder="1" applyAlignment="1">
      <alignment horizontal="center" vertical="center" shrinkToFit="1"/>
    </xf>
    <xf numFmtId="180" fontId="18" fillId="0" borderId="21" xfId="0" applyNumberFormat="1" applyFont="1" applyBorder="1" applyAlignment="1">
      <alignment horizontal="center" vertical="center" shrinkToFit="1"/>
    </xf>
    <xf numFmtId="0" fontId="4" fillId="0" borderId="18" xfId="0" applyFont="1" applyBorder="1" applyAlignment="1">
      <alignment horizontal="center" vertical="center"/>
    </xf>
    <xf numFmtId="0" fontId="4" fillId="0" borderId="0" xfId="0" applyFont="1" applyAlignment="1">
      <alignment horizontal="center" vertical="center"/>
    </xf>
    <xf numFmtId="0" fontId="4" fillId="0" borderId="17" xfId="0" applyFont="1" applyBorder="1" applyAlignment="1">
      <alignment horizontal="center" vertical="center"/>
    </xf>
    <xf numFmtId="176" fontId="4" fillId="0" borderId="46" xfId="0" applyNumberFormat="1" applyFont="1" applyBorder="1" applyAlignment="1">
      <alignment horizontal="right" vertical="center"/>
    </xf>
    <xf numFmtId="176" fontId="4" fillId="0" borderId="47" xfId="0" applyNumberFormat="1" applyFont="1" applyBorder="1" applyAlignment="1">
      <alignment horizontal="right" vertical="center"/>
    </xf>
    <xf numFmtId="176" fontId="4" fillId="0" borderId="46" xfId="0" applyNumberFormat="1" applyFont="1" applyBorder="1" applyAlignment="1">
      <alignment horizontal="right" vertical="center" shrinkToFit="1"/>
    </xf>
    <xf numFmtId="176" fontId="4" fillId="0" borderId="47" xfId="0" applyNumberFormat="1" applyFont="1" applyBorder="1" applyAlignment="1">
      <alignment horizontal="right" vertical="center" shrinkToFit="1"/>
    </xf>
    <xf numFmtId="176" fontId="4" fillId="0" borderId="63" xfId="0" applyNumberFormat="1" applyFont="1" applyBorder="1" applyAlignment="1">
      <alignment horizontal="right" vertical="center" shrinkToFit="1"/>
    </xf>
    <xf numFmtId="176" fontId="4" fillId="0" borderId="46" xfId="0" applyNumberFormat="1" applyFont="1" applyBorder="1">
      <alignment vertical="center"/>
    </xf>
    <xf numFmtId="0" fontId="4" fillId="0" borderId="47" xfId="0" applyFont="1" applyBorder="1">
      <alignment vertical="center"/>
    </xf>
    <xf numFmtId="176" fontId="4" fillId="0" borderId="77" xfId="0" applyNumberFormat="1" applyFont="1" applyBorder="1">
      <alignment vertical="center"/>
    </xf>
    <xf numFmtId="0" fontId="4" fillId="0" borderId="78" xfId="0" applyFont="1" applyBorder="1">
      <alignment vertical="center"/>
    </xf>
    <xf numFmtId="0" fontId="4" fillId="0" borderId="79" xfId="0" applyFont="1" applyBorder="1">
      <alignment vertical="center"/>
    </xf>
    <xf numFmtId="0" fontId="4" fillId="0" borderId="47" xfId="0" applyFont="1" applyBorder="1" applyAlignment="1">
      <alignment horizontal="right" vertical="center"/>
    </xf>
    <xf numFmtId="176" fontId="4" fillId="0" borderId="83" xfId="0" applyNumberFormat="1" applyFont="1" applyBorder="1" applyAlignment="1">
      <alignment vertical="center" shrinkToFit="1"/>
    </xf>
    <xf numFmtId="0" fontId="4" fillId="0" borderId="110" xfId="0" applyFont="1" applyBorder="1" applyAlignment="1">
      <alignment vertical="center" shrinkToFit="1"/>
    </xf>
    <xf numFmtId="176" fontId="4" fillId="0" borderId="103" xfId="0" applyNumberFormat="1" applyFont="1" applyBorder="1">
      <alignment vertical="center"/>
    </xf>
    <xf numFmtId="176" fontId="4" fillId="0" borderId="104" xfId="0" applyNumberFormat="1" applyFont="1" applyBorder="1">
      <alignment vertical="center"/>
    </xf>
    <xf numFmtId="176" fontId="4" fillId="0" borderId="105" xfId="0" applyNumberFormat="1" applyFont="1" applyBorder="1">
      <alignment vertical="center"/>
    </xf>
    <xf numFmtId="0" fontId="28" fillId="0" borderId="46" xfId="0" applyFont="1" applyBorder="1" applyAlignment="1">
      <alignment horizontal="center" vertical="center" shrinkToFit="1"/>
    </xf>
    <xf numFmtId="0" fontId="28" fillId="0" borderId="47" xfId="0" applyFont="1" applyBorder="1" applyAlignment="1">
      <alignment horizontal="center" vertical="center" shrinkToFit="1"/>
    </xf>
    <xf numFmtId="0" fontId="28" fillId="0" borderId="48" xfId="0" applyFont="1" applyBorder="1" applyAlignment="1">
      <alignment horizontal="center" vertical="center" shrinkToFit="1"/>
    </xf>
    <xf numFmtId="176" fontId="4" fillId="0" borderId="98" xfId="0" applyNumberFormat="1" applyFont="1" applyBorder="1">
      <alignment vertical="center"/>
    </xf>
    <xf numFmtId="176" fontId="4" fillId="0" borderId="99" xfId="0" applyNumberFormat="1" applyFont="1" applyBorder="1">
      <alignment vertical="center"/>
    </xf>
    <xf numFmtId="176" fontId="4" fillId="0" borderId="100" xfId="0" applyNumberFormat="1" applyFont="1" applyBorder="1">
      <alignment vertical="center"/>
    </xf>
    <xf numFmtId="176" fontId="4" fillId="0" borderId="108" xfId="0" applyNumberFormat="1" applyFont="1" applyBorder="1">
      <alignment vertical="center"/>
    </xf>
    <xf numFmtId="0" fontId="4" fillId="0" borderId="20" xfId="0" applyFont="1" applyBorder="1">
      <alignment vertical="center"/>
    </xf>
    <xf numFmtId="176" fontId="4" fillId="0" borderId="19" xfId="0" applyNumberFormat="1" applyFont="1" applyBorder="1" applyAlignment="1">
      <alignment vertical="center" shrinkToFit="1"/>
    </xf>
    <xf numFmtId="176" fontId="4" fillId="0" borderId="20" xfId="0" applyNumberFormat="1" applyFont="1" applyBorder="1" applyAlignment="1">
      <alignment vertical="center" shrinkToFit="1"/>
    </xf>
    <xf numFmtId="176" fontId="4" fillId="0" borderId="87" xfId="0" applyNumberFormat="1" applyFont="1" applyBorder="1" applyAlignment="1">
      <alignment vertical="center" shrinkToFit="1"/>
    </xf>
    <xf numFmtId="176" fontId="4" fillId="0" borderId="111" xfId="0" applyNumberFormat="1" applyFont="1" applyBorder="1">
      <alignment vertical="center"/>
    </xf>
    <xf numFmtId="176" fontId="4" fillId="0" borderId="46" xfId="0" applyNumberFormat="1" applyFont="1" applyBorder="1" applyAlignment="1">
      <alignment vertical="center" shrinkToFit="1"/>
    </xf>
    <xf numFmtId="176" fontId="4" fillId="0" borderId="47" xfId="0" applyNumberFormat="1" applyFont="1" applyBorder="1" applyAlignment="1">
      <alignment vertical="center" shrinkToFit="1"/>
    </xf>
    <xf numFmtId="176" fontId="4" fillId="0" borderId="63" xfId="0" applyNumberFormat="1" applyFont="1" applyBorder="1" applyAlignment="1">
      <alignment vertical="center" shrinkToFit="1"/>
    </xf>
    <xf numFmtId="180" fontId="18" fillId="0" borderId="46" xfId="0" applyNumberFormat="1" applyFont="1" applyBorder="1" applyAlignment="1">
      <alignment horizontal="center" vertical="center" shrinkToFit="1"/>
    </xf>
    <xf numFmtId="180" fontId="18" fillId="0" borderId="47" xfId="0" applyNumberFormat="1" applyFont="1" applyBorder="1" applyAlignment="1">
      <alignment horizontal="center" vertical="center" shrinkToFit="1"/>
    </xf>
    <xf numFmtId="180" fontId="18" fillId="0" borderId="48" xfId="0" applyNumberFormat="1"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34"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30" xfId="0" applyFont="1" applyBorder="1" applyAlignment="1">
      <alignment horizontal="center" vertical="center" shrinkToFit="1"/>
    </xf>
    <xf numFmtId="176" fontId="4" fillId="0" borderId="53" xfId="0" applyNumberFormat="1" applyFont="1" applyBorder="1">
      <alignment vertical="center"/>
    </xf>
    <xf numFmtId="176" fontId="4" fillId="0" borderId="19" xfId="0" applyNumberFormat="1" applyFont="1" applyBorder="1" applyAlignment="1">
      <alignment horizontal="right" vertical="center" shrinkToFit="1"/>
    </xf>
    <xf numFmtId="176" fontId="4" fillId="0" borderId="20" xfId="0" applyNumberFormat="1" applyFont="1" applyBorder="1" applyAlignment="1">
      <alignment horizontal="right" vertical="center" shrinkToFit="1"/>
    </xf>
    <xf numFmtId="176" fontId="4" fillId="0" borderId="87" xfId="0" applyNumberFormat="1" applyFont="1" applyBorder="1" applyAlignment="1">
      <alignment horizontal="right" vertical="center" shrinkToFit="1"/>
    </xf>
    <xf numFmtId="0" fontId="4" fillId="0" borderId="52" xfId="0" applyFont="1" applyBorder="1">
      <alignment vertical="center"/>
    </xf>
    <xf numFmtId="176" fontId="4" fillId="0" borderId="89" xfId="0" applyNumberFormat="1" applyFont="1" applyBorder="1">
      <alignment vertical="center"/>
    </xf>
    <xf numFmtId="0" fontId="4" fillId="0" borderId="90" xfId="0" applyFont="1" applyBorder="1">
      <alignment vertical="center"/>
    </xf>
    <xf numFmtId="0" fontId="4" fillId="0" borderId="71" xfId="0" applyFont="1" applyBorder="1">
      <alignment vertical="center"/>
    </xf>
    <xf numFmtId="176" fontId="4" fillId="0" borderId="51" xfId="0" applyNumberFormat="1" applyFont="1" applyBorder="1" applyAlignment="1">
      <alignment horizontal="right" vertical="center"/>
    </xf>
    <xf numFmtId="0" fontId="4" fillId="0" borderId="52" xfId="0" applyFont="1" applyBorder="1" applyAlignment="1">
      <alignment horizontal="right" vertical="center"/>
    </xf>
    <xf numFmtId="176" fontId="4" fillId="0" borderId="59" xfId="0" applyNumberFormat="1" applyFont="1" applyBorder="1" applyAlignment="1">
      <alignment vertical="center" shrinkToFit="1"/>
    </xf>
    <xf numFmtId="0" fontId="4" fillId="0" borderId="107" xfId="0" applyFont="1" applyBorder="1" applyAlignment="1">
      <alignment vertical="center" shrinkToFit="1"/>
    </xf>
    <xf numFmtId="0" fontId="4" fillId="3" borderId="77" xfId="0" applyFont="1" applyFill="1" applyBorder="1" applyAlignment="1">
      <alignment horizontal="center" vertical="center" shrinkToFit="1"/>
    </xf>
    <xf numFmtId="0" fontId="4" fillId="3" borderId="78" xfId="0" applyFont="1" applyFill="1" applyBorder="1" applyAlignment="1">
      <alignment horizontal="center" vertical="center" shrinkToFit="1"/>
    </xf>
    <xf numFmtId="0" fontId="4" fillId="3" borderId="79" xfId="0" applyFont="1" applyFill="1" applyBorder="1" applyAlignment="1">
      <alignment horizontal="center" vertical="center" shrinkToFit="1"/>
    </xf>
    <xf numFmtId="180" fontId="4" fillId="3" borderId="69" xfId="0" applyNumberFormat="1" applyFont="1" applyFill="1" applyBorder="1" applyAlignment="1">
      <alignment horizontal="center" vertical="center" shrinkToFit="1"/>
    </xf>
    <xf numFmtId="180" fontId="4" fillId="3" borderId="70" xfId="0" applyNumberFormat="1" applyFont="1" applyFill="1" applyBorder="1" applyAlignment="1">
      <alignment horizontal="center" vertical="center" shrinkToFit="1"/>
    </xf>
    <xf numFmtId="180" fontId="4" fillId="3" borderId="71" xfId="0" applyNumberFormat="1" applyFont="1" applyFill="1" applyBorder="1" applyAlignment="1">
      <alignment horizontal="center" vertical="center" shrinkToFit="1"/>
    </xf>
    <xf numFmtId="0" fontId="4" fillId="3" borderId="46"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8" xfId="0" applyFont="1" applyFill="1" applyBorder="1" applyAlignment="1">
      <alignment horizontal="center" vertical="center"/>
    </xf>
    <xf numFmtId="176" fontId="4" fillId="3" borderId="46" xfId="0" applyNumberFormat="1" applyFont="1" applyFill="1" applyBorder="1">
      <alignment vertical="center"/>
    </xf>
    <xf numFmtId="176" fontId="4" fillId="3" borderId="47" xfId="0" applyNumberFormat="1" applyFont="1" applyFill="1" applyBorder="1">
      <alignment vertical="center"/>
    </xf>
    <xf numFmtId="176" fontId="4" fillId="3" borderId="63" xfId="0" applyNumberFormat="1" applyFont="1" applyFill="1" applyBorder="1">
      <alignment vertical="center"/>
    </xf>
    <xf numFmtId="176" fontId="4" fillId="3" borderId="77" xfId="0" applyNumberFormat="1" applyFont="1" applyFill="1" applyBorder="1" applyAlignment="1">
      <alignment horizontal="right" vertical="center" shrinkToFit="1"/>
    </xf>
    <xf numFmtId="176" fontId="4" fillId="3" borderId="78" xfId="0" applyNumberFormat="1" applyFont="1" applyFill="1" applyBorder="1" applyAlignment="1">
      <alignment horizontal="right" vertical="center" shrinkToFit="1"/>
    </xf>
    <xf numFmtId="176" fontId="4" fillId="3" borderId="102" xfId="0" applyNumberFormat="1" applyFont="1" applyFill="1" applyBorder="1" applyAlignment="1">
      <alignment horizontal="right" vertical="center" shrinkToFit="1"/>
    </xf>
    <xf numFmtId="179" fontId="4" fillId="3" borderId="46" xfId="0" applyNumberFormat="1" applyFont="1" applyFill="1" applyBorder="1">
      <alignment vertical="center"/>
    </xf>
    <xf numFmtId="179" fontId="4" fillId="3" borderId="47" xfId="0" applyNumberFormat="1" applyFont="1" applyFill="1" applyBorder="1">
      <alignment vertical="center"/>
    </xf>
    <xf numFmtId="180" fontId="4" fillId="3" borderId="77" xfId="0" applyNumberFormat="1" applyFont="1" applyFill="1" applyBorder="1" applyAlignment="1">
      <alignment horizontal="center" vertical="center" shrinkToFit="1"/>
    </xf>
    <xf numFmtId="180" fontId="4" fillId="3" borderId="78" xfId="0" applyNumberFormat="1" applyFont="1" applyFill="1" applyBorder="1" applyAlignment="1">
      <alignment horizontal="center" vertical="center" shrinkToFit="1"/>
    </xf>
    <xf numFmtId="180" fontId="4" fillId="3" borderId="79" xfId="0" applyNumberFormat="1" applyFont="1" applyFill="1" applyBorder="1" applyAlignment="1">
      <alignment horizontal="center" vertical="center" shrinkToFit="1"/>
    </xf>
    <xf numFmtId="176" fontId="4" fillId="3" borderId="103" xfId="0" applyNumberFormat="1" applyFont="1" applyFill="1" applyBorder="1">
      <alignment vertical="center"/>
    </xf>
    <xf numFmtId="176" fontId="4" fillId="3" borderId="104" xfId="0" applyNumberFormat="1" applyFont="1" applyFill="1" applyBorder="1">
      <alignment vertical="center"/>
    </xf>
    <xf numFmtId="176" fontId="4" fillId="3" borderId="105" xfId="0" applyNumberFormat="1" applyFont="1" applyFill="1" applyBorder="1">
      <alignment vertical="center"/>
    </xf>
    <xf numFmtId="0" fontId="28" fillId="3" borderId="103" xfId="0" applyFont="1" applyFill="1" applyBorder="1" applyAlignment="1">
      <alignment horizontal="center" vertical="center" shrinkToFit="1"/>
    </xf>
    <xf numFmtId="0" fontId="28" fillId="3" borderId="104" xfId="0" applyFont="1" applyFill="1" applyBorder="1" applyAlignment="1">
      <alignment horizontal="center" vertical="center" shrinkToFit="1"/>
    </xf>
    <xf numFmtId="0" fontId="28" fillId="3" borderId="106" xfId="0" applyFont="1" applyFill="1" applyBorder="1" applyAlignment="1">
      <alignment horizontal="center" vertical="center" shrinkToFit="1"/>
    </xf>
    <xf numFmtId="176" fontId="4" fillId="3" borderId="46" xfId="0" applyNumberFormat="1" applyFont="1" applyFill="1" applyBorder="1" applyAlignment="1">
      <alignment vertical="center" shrinkToFit="1"/>
    </xf>
    <xf numFmtId="176" fontId="4" fillId="3" borderId="47" xfId="0" applyNumberFormat="1" applyFont="1" applyFill="1" applyBorder="1" applyAlignment="1">
      <alignment vertical="center" shrinkToFit="1"/>
    </xf>
    <xf numFmtId="176" fontId="4" fillId="3" borderId="63" xfId="0" applyNumberFormat="1" applyFont="1" applyFill="1" applyBorder="1" applyAlignment="1">
      <alignment vertical="center" shrinkToFit="1"/>
    </xf>
    <xf numFmtId="0" fontId="4" fillId="0" borderId="69" xfId="0" applyFont="1" applyBorder="1" applyAlignment="1">
      <alignment horizontal="center" vertical="center" shrinkToFit="1"/>
    </xf>
    <xf numFmtId="0" fontId="5" fillId="3" borderId="33" xfId="0" applyFont="1" applyFill="1" applyBorder="1" applyAlignment="1">
      <alignment horizontal="center" vertical="center" shrinkToFit="1"/>
    </xf>
    <xf numFmtId="0" fontId="4" fillId="3" borderId="34" xfId="0" applyFont="1" applyFill="1" applyBorder="1" applyAlignment="1">
      <alignment horizontal="center" vertical="center" shrinkToFit="1"/>
    </xf>
    <xf numFmtId="0" fontId="4" fillId="3" borderId="35" xfId="0" applyFont="1" applyFill="1" applyBorder="1" applyAlignment="1">
      <alignment horizontal="center" vertical="center" shrinkToFit="1"/>
    </xf>
    <xf numFmtId="0" fontId="4" fillId="3" borderId="28" xfId="0" applyFont="1" applyFill="1" applyBorder="1" applyAlignment="1">
      <alignment horizontal="center" vertical="center" shrinkToFit="1"/>
    </xf>
    <xf numFmtId="0" fontId="4" fillId="3" borderId="29" xfId="0" applyFont="1" applyFill="1" applyBorder="1" applyAlignment="1">
      <alignment horizontal="center" vertical="center" shrinkToFit="1"/>
    </xf>
    <xf numFmtId="0" fontId="4" fillId="3" borderId="30" xfId="0" applyFont="1" applyFill="1" applyBorder="1" applyAlignment="1">
      <alignment horizontal="center" vertical="center" shrinkToFit="1"/>
    </xf>
    <xf numFmtId="0" fontId="4" fillId="3" borderId="51" xfId="0" applyFont="1" applyFill="1" applyBorder="1" applyAlignment="1">
      <alignment horizontal="center" vertical="center"/>
    </xf>
    <xf numFmtId="0" fontId="4" fillId="3" borderId="52" xfId="0" applyFont="1" applyFill="1" applyBorder="1" applyAlignment="1">
      <alignment horizontal="center" vertical="center"/>
    </xf>
    <xf numFmtId="0" fontId="4" fillId="3" borderId="54" xfId="0" applyFont="1" applyFill="1" applyBorder="1" applyAlignment="1">
      <alignment horizontal="center" vertical="center"/>
    </xf>
    <xf numFmtId="176" fontId="4" fillId="3" borderId="51" xfId="0" applyNumberFormat="1" applyFont="1" applyFill="1" applyBorder="1">
      <alignment vertical="center"/>
    </xf>
    <xf numFmtId="176" fontId="4" fillId="3" borderId="52" xfId="0" applyNumberFormat="1" applyFont="1" applyFill="1" applyBorder="1">
      <alignment vertical="center"/>
    </xf>
    <xf numFmtId="176" fontId="4" fillId="3" borderId="69" xfId="0" applyNumberFormat="1" applyFont="1" applyFill="1" applyBorder="1" applyAlignment="1">
      <alignment horizontal="right" vertical="center" shrinkToFit="1"/>
    </xf>
    <xf numFmtId="176" fontId="4" fillId="3" borderId="70" xfId="0" applyNumberFormat="1" applyFont="1" applyFill="1" applyBorder="1" applyAlignment="1">
      <alignment horizontal="right" vertical="center" shrinkToFit="1"/>
    </xf>
    <xf numFmtId="176" fontId="4" fillId="3" borderId="96" xfId="0" applyNumberFormat="1" applyFont="1" applyFill="1" applyBorder="1" applyAlignment="1">
      <alignment horizontal="right" vertical="center" shrinkToFit="1"/>
    </xf>
    <xf numFmtId="179" fontId="4" fillId="3" borderId="51" xfId="0" applyNumberFormat="1" applyFont="1" applyFill="1" applyBorder="1">
      <alignment vertical="center"/>
    </xf>
    <xf numFmtId="179" fontId="4" fillId="3" borderId="52" xfId="0" applyNumberFormat="1" applyFont="1" applyFill="1" applyBorder="1">
      <alignment vertical="center"/>
    </xf>
    <xf numFmtId="0" fontId="4" fillId="3" borderId="69" xfId="0" applyFont="1" applyFill="1" applyBorder="1" applyAlignment="1">
      <alignment horizontal="center" vertical="center" shrinkToFit="1"/>
    </xf>
    <xf numFmtId="0" fontId="4" fillId="3" borderId="70" xfId="0" applyFont="1" applyFill="1" applyBorder="1" applyAlignment="1">
      <alignment horizontal="center" vertical="center" shrinkToFit="1"/>
    </xf>
    <xf numFmtId="0" fontId="4" fillId="3" borderId="71" xfId="0" applyFont="1" applyFill="1" applyBorder="1" applyAlignment="1">
      <alignment horizontal="center" vertical="center" shrinkToFit="1"/>
    </xf>
    <xf numFmtId="176" fontId="4" fillId="3" borderId="98" xfId="0" applyNumberFormat="1" applyFont="1" applyFill="1" applyBorder="1">
      <alignment vertical="center"/>
    </xf>
    <xf numFmtId="176" fontId="4" fillId="3" borderId="99" xfId="0" applyNumberFormat="1" applyFont="1" applyFill="1" applyBorder="1">
      <alignment vertical="center"/>
    </xf>
    <xf numFmtId="176" fontId="4" fillId="3" borderId="100" xfId="0" applyNumberFormat="1" applyFont="1" applyFill="1" applyBorder="1">
      <alignment vertical="center"/>
    </xf>
    <xf numFmtId="0" fontId="28" fillId="3" borderId="98" xfId="0" applyFont="1" applyFill="1" applyBorder="1" applyAlignment="1">
      <alignment horizontal="center" vertical="center" shrinkToFit="1"/>
    </xf>
    <xf numFmtId="0" fontId="28" fillId="3" borderId="99" xfId="0" applyFont="1" applyFill="1" applyBorder="1" applyAlignment="1">
      <alignment horizontal="center" vertical="center" shrinkToFit="1"/>
    </xf>
    <xf numFmtId="0" fontId="28" fillId="3" borderId="101" xfId="0" applyFont="1" applyFill="1" applyBorder="1" applyAlignment="1">
      <alignment horizontal="center" vertical="center" shrinkToFit="1"/>
    </xf>
    <xf numFmtId="0" fontId="4" fillId="0" borderId="46" xfId="0" applyFont="1" applyBorder="1" applyAlignment="1">
      <alignment horizontal="center" vertical="center" shrinkToFit="1"/>
    </xf>
    <xf numFmtId="0" fontId="4" fillId="0" borderId="47" xfId="0" applyFont="1" applyBorder="1" applyAlignment="1">
      <alignment horizontal="center" vertical="center" shrinkToFit="1"/>
    </xf>
    <xf numFmtId="0" fontId="4" fillId="0" borderId="48" xfId="0" applyFont="1" applyBorder="1" applyAlignment="1">
      <alignment horizontal="center" vertical="center" shrinkToFit="1"/>
    </xf>
    <xf numFmtId="176" fontId="4" fillId="3" borderId="51" xfId="0" applyNumberFormat="1" applyFont="1" applyFill="1" applyBorder="1" applyAlignment="1">
      <alignment vertical="center" shrinkToFit="1"/>
    </xf>
    <xf numFmtId="176" fontId="4" fillId="3" borderId="52" xfId="0" applyNumberFormat="1" applyFont="1" applyFill="1" applyBorder="1" applyAlignment="1">
      <alignment vertical="center" shrinkToFit="1"/>
    </xf>
    <xf numFmtId="176" fontId="4" fillId="3" borderId="53" xfId="0" applyNumberFormat="1" applyFont="1" applyFill="1" applyBorder="1" applyAlignment="1">
      <alignment vertical="center" shrinkToFit="1"/>
    </xf>
    <xf numFmtId="180" fontId="18" fillId="0" borderId="51" xfId="0" applyNumberFormat="1" applyFont="1" applyBorder="1" applyAlignment="1">
      <alignment horizontal="center" vertical="center" shrinkToFit="1"/>
    </xf>
    <xf numFmtId="180" fontId="18" fillId="0" borderId="52" xfId="0" applyNumberFormat="1" applyFont="1" applyBorder="1" applyAlignment="1">
      <alignment horizontal="center" vertical="center" shrinkToFit="1"/>
    </xf>
    <xf numFmtId="0" fontId="4" fillId="0" borderId="33" xfId="0" applyFont="1" applyBorder="1" applyAlignment="1">
      <alignment horizontal="center" vertical="center"/>
    </xf>
    <xf numFmtId="0" fontId="4" fillId="0" borderId="28" xfId="0" applyFont="1" applyBorder="1" applyAlignment="1">
      <alignment horizontal="center" vertical="center"/>
    </xf>
    <xf numFmtId="0" fontId="4" fillId="0" borderId="34" xfId="0" applyFont="1" applyBorder="1" applyAlignment="1">
      <alignment horizontal="center" vertical="center"/>
    </xf>
    <xf numFmtId="0" fontId="4" fillId="0" borderId="29" xfId="0" applyFont="1" applyBorder="1" applyAlignment="1">
      <alignment horizontal="center" vertical="center"/>
    </xf>
    <xf numFmtId="176" fontId="4" fillId="0" borderId="51" xfId="0" applyNumberFormat="1" applyFont="1" applyBorder="1" applyAlignment="1">
      <alignment horizontal="right" vertical="center" shrinkToFit="1"/>
    </xf>
    <xf numFmtId="176" fontId="4" fillId="0" borderId="52" xfId="0" applyNumberFormat="1" applyFont="1" applyBorder="1" applyAlignment="1">
      <alignment horizontal="right" vertical="center" shrinkToFit="1"/>
    </xf>
    <xf numFmtId="176" fontId="4" fillId="0" borderId="53" xfId="0" applyNumberFormat="1" applyFont="1" applyBorder="1" applyAlignment="1">
      <alignment horizontal="right" vertical="center" shrinkToFit="1"/>
    </xf>
    <xf numFmtId="180" fontId="18" fillId="0" borderId="54" xfId="0" applyNumberFormat="1" applyFont="1" applyBorder="1" applyAlignment="1">
      <alignment horizontal="center" vertical="center" shrinkToFit="1"/>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176" fontId="4" fillId="0" borderId="47" xfId="0" applyNumberFormat="1" applyFont="1" applyBorder="1">
      <alignment vertical="center"/>
    </xf>
    <xf numFmtId="176" fontId="4" fillId="0" borderId="77" xfId="0" applyNumberFormat="1" applyFont="1" applyBorder="1" applyAlignment="1">
      <alignment horizontal="center" vertical="center"/>
    </xf>
    <xf numFmtId="0" fontId="4" fillId="0" borderId="78" xfId="0" applyFont="1" applyBorder="1" applyAlignment="1">
      <alignment horizontal="center" vertical="center"/>
    </xf>
    <xf numFmtId="0" fontId="4" fillId="0" borderId="77" xfId="0" applyFont="1" applyBorder="1" applyAlignment="1">
      <alignment horizontal="center" vertical="center" shrinkToFit="1"/>
    </xf>
    <xf numFmtId="0" fontId="4" fillId="0" borderId="78" xfId="0" applyFont="1" applyBorder="1" applyAlignment="1">
      <alignment horizontal="center" vertical="center" shrinkToFit="1"/>
    </xf>
    <xf numFmtId="0" fontId="4" fillId="0" borderId="79" xfId="0" applyFont="1" applyBorder="1" applyAlignment="1">
      <alignment horizontal="center" vertical="center" shrinkToFit="1"/>
    </xf>
    <xf numFmtId="176" fontId="4" fillId="0" borderId="69" xfId="0" applyNumberFormat="1" applyFont="1" applyBorder="1" applyAlignment="1">
      <alignment horizontal="center" vertical="center"/>
    </xf>
    <xf numFmtId="0" fontId="4" fillId="0" borderId="70" xfId="0" applyFont="1" applyBorder="1" applyAlignment="1">
      <alignment horizontal="center" vertical="center"/>
    </xf>
    <xf numFmtId="180" fontId="18" fillId="0" borderId="23" xfId="0" applyNumberFormat="1" applyFont="1" applyBorder="1" applyAlignment="1">
      <alignment horizontal="center" vertical="center" shrinkToFit="1"/>
    </xf>
    <xf numFmtId="180" fontId="18" fillId="0" borderId="24" xfId="0" applyNumberFormat="1" applyFont="1" applyBorder="1" applyAlignment="1">
      <alignment horizontal="center" vertical="center" shrinkToFit="1"/>
    </xf>
    <xf numFmtId="180" fontId="18" fillId="0" borderId="27" xfId="0" applyNumberFormat="1"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0" xfId="0" applyFont="1" applyAlignment="1">
      <alignment horizontal="center" vertical="center" shrinkToFit="1"/>
    </xf>
    <xf numFmtId="0" fontId="4" fillId="0" borderId="17" xfId="0" applyFont="1" applyBorder="1" applyAlignment="1">
      <alignment horizontal="center" vertical="center" shrinkToFit="1"/>
    </xf>
    <xf numFmtId="176" fontId="4" fillId="0" borderId="23" xfId="0" applyNumberFormat="1" applyFont="1" applyBorder="1">
      <alignment vertical="center"/>
    </xf>
    <xf numFmtId="176" fontId="4" fillId="0" borderId="24" xfId="0" applyNumberFormat="1" applyFont="1" applyBorder="1">
      <alignment vertical="center"/>
    </xf>
    <xf numFmtId="0" fontId="4" fillId="0" borderId="92" xfId="0" applyFont="1" applyBorder="1" applyAlignment="1">
      <alignment horizontal="center" vertical="center" shrinkToFit="1"/>
    </xf>
    <xf numFmtId="0" fontId="4" fillId="0" borderId="93" xfId="0" applyFont="1" applyBorder="1" applyAlignment="1">
      <alignment horizontal="center" vertical="center" shrinkToFit="1"/>
    </xf>
    <xf numFmtId="0" fontId="4" fillId="0" borderId="9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24" xfId="0" applyFont="1" applyBorder="1" applyAlignment="1">
      <alignment horizontal="center" vertical="center" shrinkToFit="1"/>
    </xf>
    <xf numFmtId="0" fontId="4" fillId="0" borderId="27" xfId="0" applyFont="1" applyBorder="1" applyAlignment="1">
      <alignment horizontal="center" vertical="center" shrinkToFit="1"/>
    </xf>
    <xf numFmtId="176" fontId="4" fillId="0" borderId="23" xfId="0" applyNumberFormat="1" applyFont="1" applyBorder="1" applyAlignment="1">
      <alignment vertical="center" shrinkToFit="1"/>
    </xf>
    <xf numFmtId="176" fontId="4" fillId="0" borderId="24" xfId="0" applyNumberFormat="1" applyFont="1" applyBorder="1" applyAlignment="1">
      <alignment vertical="center" shrinkToFit="1"/>
    </xf>
    <xf numFmtId="176" fontId="4" fillId="0" borderId="25" xfId="0" applyNumberFormat="1" applyFont="1" applyBorder="1" applyAlignment="1">
      <alignment vertical="center" shrinkToFi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89" xfId="0" applyNumberFormat="1" applyFont="1" applyBorder="1" applyAlignment="1">
      <alignment horizontal="center" vertical="center"/>
    </xf>
    <xf numFmtId="0" fontId="4" fillId="0" borderId="90" xfId="0" applyFont="1" applyBorder="1" applyAlignment="1">
      <alignment horizontal="center" vertical="center"/>
    </xf>
    <xf numFmtId="0" fontId="4" fillId="0" borderId="91" xfId="0" applyFont="1" applyBorder="1">
      <alignment vertical="center"/>
    </xf>
    <xf numFmtId="0" fontId="4" fillId="0" borderId="89" xfId="0" applyFont="1" applyBorder="1" applyAlignment="1">
      <alignment horizontal="center" vertical="center" shrinkToFit="1"/>
    </xf>
    <xf numFmtId="0" fontId="4" fillId="0" borderId="90" xfId="0" applyFont="1" applyBorder="1" applyAlignment="1">
      <alignment horizontal="center" vertical="center" shrinkToFit="1"/>
    </xf>
    <xf numFmtId="0" fontId="4" fillId="0" borderId="91" xfId="0" applyFont="1" applyBorder="1" applyAlignment="1">
      <alignment horizontal="center" vertical="center" shrinkToFit="1"/>
    </xf>
    <xf numFmtId="0" fontId="4" fillId="0" borderId="19"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30" xfId="0" applyFont="1" applyBorder="1" applyAlignment="1">
      <alignment horizontal="center" vertical="center"/>
    </xf>
    <xf numFmtId="177" fontId="4" fillId="0" borderId="46" xfId="0" applyNumberFormat="1" applyFont="1" applyBorder="1" applyAlignment="1">
      <alignment horizontal="right" vertical="center" shrinkToFit="1"/>
    </xf>
    <xf numFmtId="177" fontId="4" fillId="0" borderId="47" xfId="0" applyNumberFormat="1" applyFont="1" applyBorder="1" applyAlignment="1">
      <alignment horizontal="right" vertical="center" shrinkToFit="1"/>
    </xf>
    <xf numFmtId="177" fontId="4" fillId="0" borderId="51" xfId="0" applyNumberFormat="1" applyFont="1" applyBorder="1" applyAlignment="1">
      <alignment horizontal="right" vertical="center" shrinkToFit="1"/>
    </xf>
    <xf numFmtId="177" fontId="4" fillId="0" borderId="52" xfId="0" applyNumberFormat="1" applyFont="1" applyBorder="1" applyAlignment="1">
      <alignment horizontal="right" vertical="center" shrinkToFit="1"/>
    </xf>
    <xf numFmtId="0" fontId="18" fillId="0" borderId="0" xfId="0" applyFont="1" applyAlignment="1">
      <alignment horizontal="center" vertical="center" wrapText="1"/>
    </xf>
    <xf numFmtId="0" fontId="4" fillId="0" borderId="35" xfId="0" applyFont="1" applyBorder="1" applyAlignment="1">
      <alignment horizontal="center" vertical="center"/>
    </xf>
    <xf numFmtId="176" fontId="4" fillId="0" borderId="92" xfId="0" applyNumberFormat="1" applyFont="1" applyBorder="1" applyAlignment="1">
      <alignment horizontal="center" vertical="center"/>
    </xf>
    <xf numFmtId="0" fontId="4" fillId="0" borderId="93" xfId="0" applyFont="1" applyBorder="1" applyAlignment="1">
      <alignment horizontal="center" vertical="center"/>
    </xf>
    <xf numFmtId="0" fontId="4" fillId="0" borderId="94" xfId="0" applyFont="1" applyBorder="1">
      <alignment vertical="center"/>
    </xf>
    <xf numFmtId="0" fontId="4" fillId="0" borderId="0" xfId="0" applyFont="1" applyAlignment="1">
      <alignment horizontal="center" vertical="center" wrapText="1"/>
    </xf>
    <xf numFmtId="0" fontId="18" fillId="0" borderId="18" xfId="0" applyFont="1" applyBorder="1" applyAlignment="1">
      <alignment horizontal="center" vertical="center" shrinkToFit="1"/>
    </xf>
    <xf numFmtId="0" fontId="18" fillId="0" borderId="0" xfId="0" applyFont="1" applyAlignment="1">
      <alignment horizontal="center" vertical="center" shrinkToFit="1"/>
    </xf>
    <xf numFmtId="0" fontId="18" fillId="0" borderId="17" xfId="0" applyFont="1" applyBorder="1" applyAlignment="1">
      <alignment horizontal="center" vertical="center" shrinkToFit="1"/>
    </xf>
    <xf numFmtId="179" fontId="4" fillId="0" borderId="23" xfId="0" applyNumberFormat="1" applyFont="1" applyBorder="1">
      <alignment vertical="center"/>
    </xf>
    <xf numFmtId="179" fontId="4" fillId="0" borderId="24" xfId="0" applyNumberFormat="1" applyFont="1" applyBorder="1">
      <alignment vertical="center"/>
    </xf>
    <xf numFmtId="177" fontId="4" fillId="0" borderId="23" xfId="0" applyNumberFormat="1" applyFont="1" applyBorder="1" applyAlignment="1">
      <alignment horizontal="right" vertical="center" shrinkToFit="1"/>
    </xf>
    <xf numFmtId="177" fontId="4" fillId="0" borderId="24" xfId="0" applyNumberFormat="1" applyFont="1" applyBorder="1" applyAlignment="1">
      <alignment horizontal="right" vertical="center" shrinkToFit="1"/>
    </xf>
    <xf numFmtId="179" fontId="4" fillId="0" borderId="19" xfId="0" applyNumberFormat="1" applyFont="1" applyBorder="1">
      <alignment vertical="center"/>
    </xf>
    <xf numFmtId="179" fontId="4" fillId="0" borderId="20" xfId="0" applyNumberFormat="1" applyFont="1" applyBorder="1">
      <alignment vertical="center"/>
    </xf>
    <xf numFmtId="177" fontId="4" fillId="0" borderId="19" xfId="0" applyNumberFormat="1" applyFont="1" applyBorder="1" applyAlignment="1">
      <alignment horizontal="right" vertical="center" shrinkToFit="1"/>
    </xf>
    <xf numFmtId="177" fontId="4" fillId="0" borderId="20" xfId="0" applyNumberFormat="1" applyFont="1" applyBorder="1" applyAlignment="1">
      <alignment horizontal="right" vertical="center" shrinkToFit="1"/>
    </xf>
    <xf numFmtId="0" fontId="4" fillId="0" borderId="33" xfId="0" applyFont="1" applyBorder="1" applyAlignment="1">
      <alignment horizontal="center" vertical="center" wrapText="1" shrinkToFit="1"/>
    </xf>
    <xf numFmtId="0" fontId="4" fillId="0" borderId="34" xfId="0" applyFont="1" applyBorder="1" applyAlignment="1">
      <alignment horizontal="center" vertical="center" wrapText="1" shrinkToFit="1"/>
    </xf>
    <xf numFmtId="0" fontId="4" fillId="0" borderId="35" xfId="0" applyFont="1" applyBorder="1" applyAlignment="1">
      <alignment horizontal="center" vertical="center" wrapText="1" shrinkToFit="1"/>
    </xf>
    <xf numFmtId="0" fontId="4" fillId="0" borderId="28"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30" xfId="0" applyFont="1" applyBorder="1" applyAlignment="1">
      <alignment horizontal="center" vertical="center" wrapText="1" shrinkToFi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80" xfId="0" applyFont="1" applyBorder="1" applyAlignment="1">
      <alignment horizontal="center" vertical="center" shrinkToFit="1"/>
    </xf>
    <xf numFmtId="0" fontId="4" fillId="0" borderId="81" xfId="0" applyFont="1" applyBorder="1" applyAlignment="1">
      <alignment horizontal="center" vertical="center" shrinkToFit="1"/>
    </xf>
    <xf numFmtId="0" fontId="4" fillId="0" borderId="82" xfId="0" applyFont="1" applyBorder="1" applyAlignment="1">
      <alignment horizontal="center" vertical="center" shrinkToFit="1"/>
    </xf>
    <xf numFmtId="0" fontId="4" fillId="0" borderId="72" xfId="0" applyFont="1" applyBorder="1" applyAlignment="1">
      <alignment horizontal="center" vertical="center" shrinkToFit="1"/>
    </xf>
    <xf numFmtId="0" fontId="4" fillId="0" borderId="73" xfId="0" applyFont="1" applyBorder="1" applyAlignment="1">
      <alignment horizontal="center" vertical="center" shrinkToFit="1"/>
    </xf>
    <xf numFmtId="0" fontId="4" fillId="0" borderId="74" xfId="0" applyFont="1" applyBorder="1" applyAlignment="1">
      <alignment horizontal="center" vertical="center" shrinkToFit="1"/>
    </xf>
    <xf numFmtId="0" fontId="4" fillId="0" borderId="14" xfId="0" applyFont="1" applyBorder="1" applyAlignment="1">
      <alignment horizontal="center" vertical="center" wrapText="1" shrinkToFit="1"/>
    </xf>
    <xf numFmtId="0" fontId="4" fillId="0" borderId="15" xfId="0" applyFont="1" applyBorder="1" applyAlignment="1">
      <alignment horizontal="center" vertical="center" wrapText="1" shrinkToFit="1"/>
    </xf>
    <xf numFmtId="0" fontId="4" fillId="0" borderId="46" xfId="0" applyFont="1" applyBorder="1" applyAlignment="1">
      <alignment horizontal="center" vertical="center" wrapText="1" shrinkToFit="1"/>
    </xf>
    <xf numFmtId="0" fontId="4" fillId="0" borderId="47" xfId="0" applyFont="1" applyBorder="1" applyAlignment="1">
      <alignment horizontal="center" vertical="center" wrapText="1" shrinkToFit="1"/>
    </xf>
    <xf numFmtId="0" fontId="4" fillId="0" borderId="46" xfId="0" applyFont="1" applyBorder="1" applyAlignment="1">
      <alignment horizontal="left" vertical="center" wrapText="1" shrinkToFit="1"/>
    </xf>
    <xf numFmtId="0" fontId="4" fillId="0" borderId="47" xfId="0" applyFont="1" applyBorder="1" applyAlignment="1">
      <alignment horizontal="left" vertical="center" wrapText="1" shrinkToFit="1"/>
    </xf>
    <xf numFmtId="0" fontId="4" fillId="0" borderId="48" xfId="0" applyFont="1" applyBorder="1" applyAlignment="1">
      <alignment horizontal="left" vertical="center" wrapText="1" shrinkToFit="1"/>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2" fillId="0" borderId="34" xfId="0" applyFont="1" applyBorder="1">
      <alignment vertical="center"/>
    </xf>
    <xf numFmtId="176" fontId="4" fillId="0" borderId="33" xfId="0" applyNumberFormat="1" applyFont="1" applyBorder="1" applyAlignment="1">
      <alignment vertical="center" shrinkToFit="1"/>
    </xf>
    <xf numFmtId="176" fontId="4" fillId="0" borderId="34" xfId="0" applyNumberFormat="1" applyFont="1" applyBorder="1" applyAlignment="1">
      <alignment vertical="center" shrinkToFit="1"/>
    </xf>
    <xf numFmtId="176" fontId="4" fillId="0" borderId="56" xfId="0" applyNumberFormat="1" applyFont="1" applyBorder="1" applyAlignment="1">
      <alignment vertical="center" shrinkToFit="1"/>
    </xf>
    <xf numFmtId="180" fontId="18" fillId="0" borderId="33" xfId="0" applyNumberFormat="1" applyFont="1" applyBorder="1" applyAlignment="1">
      <alignment horizontal="center" vertical="center" shrinkToFit="1"/>
    </xf>
    <xf numFmtId="180" fontId="18" fillId="0" borderId="34" xfId="0" applyNumberFormat="1" applyFont="1" applyBorder="1" applyAlignment="1">
      <alignment horizontal="center" vertical="center" shrinkToFit="1"/>
    </xf>
    <xf numFmtId="180" fontId="18" fillId="0" borderId="35" xfId="0" applyNumberFormat="1" applyFont="1" applyBorder="1" applyAlignment="1">
      <alignment horizontal="center" vertical="center" shrinkToFit="1"/>
    </xf>
    <xf numFmtId="176" fontId="4" fillId="0" borderId="60" xfId="0" applyNumberFormat="1" applyFont="1" applyBorder="1" applyAlignment="1">
      <alignment horizontal="center" vertical="center" wrapText="1" shrinkToFit="1"/>
    </xf>
    <xf numFmtId="176" fontId="4" fillId="0" borderId="66" xfId="0" applyNumberFormat="1" applyFont="1" applyBorder="1" applyAlignment="1">
      <alignment horizontal="center" vertical="center" wrapText="1" shrinkToFit="1"/>
    </xf>
    <xf numFmtId="176" fontId="4" fillId="0" borderId="125" xfId="0" applyNumberFormat="1" applyFont="1" applyBorder="1" applyAlignment="1">
      <alignment horizontal="center" vertical="center" wrapText="1" shrinkToFit="1"/>
    </xf>
    <xf numFmtId="176" fontId="4" fillId="0" borderId="61" xfId="0" applyNumberFormat="1" applyFont="1" applyBorder="1" applyAlignment="1">
      <alignment horizontal="center" vertical="center" wrapText="1"/>
    </xf>
    <xf numFmtId="0" fontId="2" fillId="0" borderId="67" xfId="0" applyFont="1" applyBorder="1" applyAlignment="1">
      <alignment horizontal="center" vertical="center" wrapText="1"/>
    </xf>
    <xf numFmtId="0" fontId="2" fillId="0" borderId="126" xfId="0" applyFont="1" applyBorder="1" applyAlignment="1">
      <alignment horizontal="center" vertical="center" wrapText="1"/>
    </xf>
    <xf numFmtId="176" fontId="4" fillId="0" borderId="36" xfId="0" applyNumberFormat="1" applyFont="1" applyBorder="1">
      <alignment vertical="center"/>
    </xf>
    <xf numFmtId="0" fontId="4" fillId="0" borderId="37" xfId="0" applyFont="1" applyBorder="1">
      <alignment vertical="center"/>
    </xf>
    <xf numFmtId="0" fontId="4" fillId="0" borderId="38" xfId="0" applyFont="1" applyBorder="1">
      <alignment vertical="center"/>
    </xf>
    <xf numFmtId="0" fontId="4" fillId="0" borderId="43" xfId="0" applyFont="1" applyBorder="1">
      <alignment vertical="center"/>
    </xf>
    <xf numFmtId="0" fontId="4" fillId="0" borderId="44" xfId="0" applyFont="1" applyBorder="1">
      <alignment vertical="center"/>
    </xf>
    <xf numFmtId="0" fontId="4" fillId="0" borderId="45" xfId="0" applyFont="1" applyBorder="1">
      <alignment vertical="center"/>
    </xf>
    <xf numFmtId="0" fontId="4" fillId="0" borderId="40" xfId="0" applyFont="1" applyBorder="1" applyAlignment="1">
      <alignment horizontal="center" vertical="center" wrapText="1" shrinkToFit="1"/>
    </xf>
    <xf numFmtId="0" fontId="4" fillId="0" borderId="8" xfId="0" applyFont="1" applyBorder="1" applyAlignment="1">
      <alignment horizontal="center" vertical="center" wrapText="1" shrinkToFit="1"/>
    </xf>
    <xf numFmtId="0" fontId="4" fillId="0" borderId="39" xfId="0" applyFont="1" applyBorder="1" applyAlignment="1">
      <alignment horizontal="center" vertical="center" wrapText="1" shrinkToFi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6"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wrapText="1" shrinkToFit="1"/>
    </xf>
    <xf numFmtId="0" fontId="4" fillId="0" borderId="14" xfId="0" applyFont="1" applyBorder="1" applyAlignment="1">
      <alignment horizontal="left" vertical="center" wrapText="1" shrinkToFit="1"/>
    </xf>
    <xf numFmtId="0" fontId="4" fillId="0" borderId="12" xfId="0" applyFont="1" applyBorder="1" applyAlignment="1">
      <alignment horizontal="left" vertical="center" wrapText="1" shrinkToFit="1"/>
    </xf>
    <xf numFmtId="0" fontId="4" fillId="0" borderId="13" xfId="0" applyFont="1" applyBorder="1" applyAlignment="1">
      <alignment horizontal="left" vertical="center" wrapText="1" shrinkToFit="1"/>
    </xf>
    <xf numFmtId="176" fontId="4" fillId="0" borderId="33" xfId="0" applyNumberFormat="1" applyFont="1" applyBorder="1">
      <alignment vertical="center"/>
    </xf>
    <xf numFmtId="176" fontId="4" fillId="0" borderId="34" xfId="0" applyNumberFormat="1" applyFont="1" applyBorder="1">
      <alignment vertical="center"/>
    </xf>
    <xf numFmtId="179" fontId="4" fillId="0" borderId="33" xfId="0" applyNumberFormat="1" applyFont="1" applyBorder="1">
      <alignment vertical="center"/>
    </xf>
    <xf numFmtId="179" fontId="4" fillId="0" borderId="34" xfId="0" applyNumberFormat="1" applyFont="1" applyBorder="1">
      <alignment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3"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0" xfId="0" applyFont="1" applyAlignment="1">
      <alignment horizontal="center" vertical="center" wrapText="1" shrinkToFit="1"/>
    </xf>
    <xf numFmtId="0" fontId="4" fillId="0" borderId="17" xfId="0" applyFont="1" applyBorder="1" applyAlignment="1">
      <alignment horizontal="center" vertical="center" wrapText="1" shrinkToFit="1"/>
    </xf>
    <xf numFmtId="177" fontId="4" fillId="0" borderId="33" xfId="0" applyNumberFormat="1" applyFont="1" applyBorder="1" applyAlignment="1">
      <alignment horizontal="right" vertical="center" shrinkToFit="1"/>
    </xf>
    <xf numFmtId="177" fontId="4" fillId="0" borderId="34" xfId="0" applyNumberFormat="1" applyFont="1" applyBorder="1" applyAlignment="1">
      <alignment horizontal="right" vertical="center" shrinkToFit="1"/>
    </xf>
    <xf numFmtId="0" fontId="18" fillId="0" borderId="29" xfId="0" applyFont="1" applyBorder="1" applyAlignment="1">
      <alignment horizontal="center" vertical="center" shrinkToFit="1"/>
    </xf>
    <xf numFmtId="0" fontId="29" fillId="0" borderId="29"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176" fontId="4" fillId="0" borderId="14" xfId="0" applyNumberFormat="1" applyFont="1" applyBorder="1" applyAlignment="1">
      <alignment horizontal="center" vertical="center" wrapText="1"/>
    </xf>
    <xf numFmtId="176" fontId="4" fillId="0" borderId="12" xfId="0" applyNumberFormat="1" applyFont="1" applyBorder="1" applyAlignment="1">
      <alignment horizontal="center" vertical="center" wrapText="1"/>
    </xf>
    <xf numFmtId="0" fontId="4" fillId="0" borderId="15" xfId="0" applyFont="1" applyBorder="1" applyAlignment="1">
      <alignment horizontal="center" vertical="center" wrapText="1"/>
    </xf>
    <xf numFmtId="176" fontId="4" fillId="0" borderId="18" xfId="0" applyNumberFormat="1" applyFont="1" applyBorder="1" applyAlignment="1">
      <alignment horizontal="center" vertical="center" wrapText="1"/>
    </xf>
    <xf numFmtId="176" fontId="4" fillId="0" borderId="0" xfId="0" applyNumberFormat="1" applyFont="1" applyAlignment="1">
      <alignment horizontal="center" vertical="center" wrapText="1"/>
    </xf>
    <xf numFmtId="0" fontId="4" fillId="0" borderId="22" xfId="0"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25"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32" xfId="0" applyFont="1" applyBorder="1" applyAlignment="1">
      <alignment horizontal="center" vertical="center" shrinkToFit="1"/>
    </xf>
    <xf numFmtId="0" fontId="4" fillId="0" borderId="1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33" xfId="0" applyFont="1" applyBorder="1" applyAlignment="1">
      <alignment horizontal="center" vertical="center" wrapText="1"/>
    </xf>
    <xf numFmtId="0" fontId="23" fillId="0" borderId="0" xfId="0" applyFont="1" applyAlignment="1">
      <alignment horizontal="left" vertical="center" wrapText="1"/>
    </xf>
    <xf numFmtId="0" fontId="23" fillId="0" borderId="0" xfId="0" applyFont="1">
      <alignment vertical="center"/>
    </xf>
    <xf numFmtId="0" fontId="46" fillId="0" borderId="0" xfId="0" applyFont="1" applyAlignment="1">
      <alignment horizontal="left" vertical="center" wrapText="1"/>
    </xf>
    <xf numFmtId="0" fontId="19" fillId="0" borderId="0" xfId="0" applyFont="1" applyAlignment="1">
      <alignment horizontal="left" vertical="center"/>
    </xf>
    <xf numFmtId="0" fontId="18" fillId="0" borderId="5" xfId="0" applyFont="1" applyBorder="1" applyAlignment="1">
      <alignment horizontal="center" vertical="center" shrinkToFit="1"/>
    </xf>
    <xf numFmtId="0" fontId="18" fillId="0" borderId="6" xfId="0" applyFont="1" applyBorder="1" applyAlignment="1">
      <alignment horizontal="center" vertical="center" shrinkToFit="1"/>
    </xf>
    <xf numFmtId="0" fontId="4" fillId="0" borderId="6"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7" xfId="0" applyFont="1" applyBorder="1" applyAlignment="1">
      <alignment horizontal="center" vertical="center" shrinkToFit="1"/>
    </xf>
    <xf numFmtId="0" fontId="18" fillId="0" borderId="5" xfId="0" applyFont="1" applyBorder="1" applyAlignment="1">
      <alignment horizontal="center" vertical="center" wrapText="1"/>
    </xf>
    <xf numFmtId="0" fontId="18" fillId="0" borderId="6" xfId="0" applyFont="1" applyBorder="1">
      <alignment vertical="center"/>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7" fillId="0" borderId="5"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1" fillId="0" borderId="0" xfId="0" applyFont="1" applyAlignment="1">
      <alignment horizontal="center" vertical="center"/>
    </xf>
    <xf numFmtId="0" fontId="13" fillId="0" borderId="0" xfId="0" applyFont="1" applyAlignment="1">
      <alignment horizontal="center" vertical="center"/>
    </xf>
    <xf numFmtId="0" fontId="8"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6" xfId="0" applyFont="1" applyBorder="1">
      <alignment vertical="center"/>
    </xf>
    <xf numFmtId="0" fontId="4" fillId="0" borderId="0" xfId="0" applyFont="1" applyAlignment="1">
      <alignment horizontal="center" vertical="top"/>
    </xf>
    <xf numFmtId="0" fontId="23" fillId="0" borderId="0" xfId="0" applyFont="1" applyAlignment="1">
      <alignment vertical="top" wrapText="1"/>
    </xf>
    <xf numFmtId="0" fontId="31" fillId="0" borderId="0" xfId="0" applyFont="1" applyAlignment="1">
      <alignment vertical="top" wrapText="1"/>
    </xf>
    <xf numFmtId="0" fontId="23" fillId="0" borderId="0" xfId="0" applyFont="1" applyAlignment="1">
      <alignment horizontal="left" vertical="top" wrapText="1"/>
    </xf>
    <xf numFmtId="0" fontId="42" fillId="0" borderId="0" xfId="0" applyFont="1" applyAlignment="1">
      <alignment horizontal="left" vertical="top" wrapText="1"/>
    </xf>
    <xf numFmtId="0" fontId="31" fillId="0" borderId="0" xfId="0" applyFont="1" applyAlignment="1">
      <alignment horizontal="left" vertical="top" wrapText="1"/>
    </xf>
    <xf numFmtId="0" fontId="45" fillId="0" borderId="0" xfId="0" applyFont="1" applyAlignment="1">
      <alignment horizontal="left" vertical="top" wrapText="1"/>
    </xf>
    <xf numFmtId="0" fontId="23" fillId="0" borderId="0" xfId="0" applyFont="1" applyAlignment="1">
      <alignment horizontal="left" vertical="top"/>
    </xf>
    <xf numFmtId="0" fontId="31" fillId="0" borderId="0" xfId="0" applyFont="1" applyAlignment="1">
      <alignment horizontal="left" vertical="top"/>
    </xf>
    <xf numFmtId="0" fontId="33" fillId="0" borderId="0" xfId="0" applyFont="1" applyAlignment="1">
      <alignment vertical="center" wrapText="1"/>
    </xf>
    <xf numFmtId="0" fontId="31" fillId="0" borderId="0" xfId="0" applyFont="1" applyAlignment="1">
      <alignment vertical="center" wrapText="1"/>
    </xf>
    <xf numFmtId="0" fontId="24" fillId="0" borderId="0" xfId="0" applyFont="1" applyAlignment="1">
      <alignment horizontal="left" vertical="top" wrapText="1"/>
    </xf>
    <xf numFmtId="0" fontId="4" fillId="0" borderId="0" xfId="0" applyFont="1" applyAlignment="1">
      <alignment horizontal="center" vertical="top" shrinkToFit="1"/>
    </xf>
    <xf numFmtId="0" fontId="31" fillId="0" borderId="0" xfId="0" applyFont="1" applyAlignment="1">
      <alignment horizontal="center" vertical="top"/>
    </xf>
    <xf numFmtId="0" fontId="23" fillId="0" borderId="0" xfId="0" applyFont="1" applyAlignment="1">
      <alignment horizontal="center" vertical="top"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30"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14" xfId="0" applyFont="1" applyBorder="1" applyAlignment="1">
      <alignment horizontal="center" vertical="center" shrinkToFit="1"/>
    </xf>
    <xf numFmtId="0" fontId="23" fillId="0" borderId="12" xfId="0" applyFont="1" applyBorder="1" applyAlignment="1">
      <alignment horizontal="center" vertical="center" shrinkToFit="1"/>
    </xf>
    <xf numFmtId="0" fontId="23" fillId="0" borderId="15"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131" xfId="0" applyFont="1" applyBorder="1" applyAlignment="1">
      <alignment horizontal="center" vertical="center" shrinkToFit="1"/>
    </xf>
    <xf numFmtId="0" fontId="33" fillId="0" borderId="127" xfId="0" applyFont="1" applyBorder="1" applyAlignment="1">
      <alignment vertical="center" wrapText="1"/>
    </xf>
    <xf numFmtId="0" fontId="31" fillId="0" borderId="128" xfId="0" applyFont="1" applyBorder="1" applyAlignment="1">
      <alignment vertical="center" wrapText="1"/>
    </xf>
    <xf numFmtId="0" fontId="31" fillId="0" borderId="129" xfId="0" applyFont="1" applyBorder="1" applyAlignment="1">
      <alignment vertical="center" wrapText="1"/>
    </xf>
    <xf numFmtId="0" fontId="31" fillId="0" borderId="132" xfId="0" applyFont="1" applyBorder="1" applyAlignment="1">
      <alignment vertical="center" wrapText="1"/>
    </xf>
    <xf numFmtId="0" fontId="31" fillId="0" borderId="133" xfId="0" applyFont="1" applyBorder="1" applyAlignment="1">
      <alignment vertical="center" wrapText="1"/>
    </xf>
    <xf numFmtId="0" fontId="31" fillId="0" borderId="134" xfId="0" applyFont="1" applyBorder="1" applyAlignment="1">
      <alignment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39" xfId="0" applyFont="1" applyBorder="1" applyAlignment="1">
      <alignment horizontal="center" vertical="center" wrapText="1"/>
    </xf>
    <xf numFmtId="0" fontId="23" fillId="0" borderId="141" xfId="0" applyFont="1" applyBorder="1" applyAlignment="1">
      <alignment horizontal="center" vertical="center" wrapText="1"/>
    </xf>
    <xf numFmtId="0" fontId="31" fillId="0" borderId="142" xfId="0" applyFont="1" applyBorder="1" applyAlignment="1">
      <alignment horizontal="center" vertical="center" wrapText="1"/>
    </xf>
    <xf numFmtId="0" fontId="31" fillId="0" borderId="143"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9" xfId="0" applyFont="1" applyBorder="1" applyAlignment="1">
      <alignment horizontal="center" vertical="center" wrapText="1"/>
    </xf>
    <xf numFmtId="0" fontId="9" fillId="0" borderId="135" xfId="0" applyFont="1" applyBorder="1" applyAlignment="1">
      <alignment horizontal="center" vertical="center"/>
    </xf>
    <xf numFmtId="0" fontId="31" fillId="0" borderId="52" xfId="0" applyFont="1" applyBorder="1">
      <alignment vertical="center"/>
    </xf>
    <xf numFmtId="0" fontId="31" fillId="0" borderId="54" xfId="0" applyFont="1" applyBorder="1">
      <alignment vertical="center"/>
    </xf>
    <xf numFmtId="0" fontId="9" fillId="0" borderId="51" xfId="0" applyFont="1" applyBorder="1">
      <alignment vertical="center"/>
    </xf>
    <xf numFmtId="0" fontId="9" fillId="0" borderId="136" xfId="0" applyFont="1" applyBorder="1" applyAlignment="1">
      <alignment horizontal="center" vertical="center"/>
    </xf>
    <xf numFmtId="0" fontId="9" fillId="0" borderId="137" xfId="0" applyFont="1" applyBorder="1" applyAlignment="1">
      <alignment horizontal="center" vertical="center"/>
    </xf>
    <xf numFmtId="0" fontId="31" fillId="0" borderId="29" xfId="0" applyFont="1" applyBorder="1" applyAlignment="1">
      <alignment horizontal="center" vertical="center" wrapText="1"/>
    </xf>
    <xf numFmtId="0" fontId="31" fillId="0" borderId="30" xfId="0" applyFont="1" applyBorder="1" applyAlignment="1">
      <alignment horizontal="center" vertical="center" wrapText="1"/>
    </xf>
    <xf numFmtId="0" fontId="38" fillId="0" borderId="29" xfId="0" applyFont="1" applyBorder="1" applyAlignment="1">
      <alignment horizontal="center" vertical="center" wrapText="1"/>
    </xf>
    <xf numFmtId="0" fontId="38" fillId="0" borderId="30" xfId="0" applyFont="1" applyBorder="1" applyAlignment="1">
      <alignment horizontal="center" vertical="center" wrapText="1"/>
    </xf>
    <xf numFmtId="0" fontId="9" fillId="0" borderId="14" xfId="0" applyFont="1" applyBorder="1" applyAlignment="1">
      <alignment vertical="center" wrapText="1"/>
    </xf>
    <xf numFmtId="0" fontId="39" fillId="0" borderId="12" xfId="0" applyFont="1" applyBorder="1" applyAlignment="1">
      <alignment vertical="center" wrapText="1"/>
    </xf>
    <xf numFmtId="0" fontId="39" fillId="0" borderId="13" xfId="0" applyFont="1" applyBorder="1" applyAlignment="1">
      <alignment vertical="center" wrapText="1"/>
    </xf>
    <xf numFmtId="0" fontId="9" fillId="0" borderId="138" xfId="0" applyFont="1" applyBorder="1" applyAlignment="1">
      <alignment horizontal="center" vertical="center" wrapText="1"/>
    </xf>
    <xf numFmtId="0" fontId="39" fillId="0" borderId="139" xfId="0" applyFont="1" applyBorder="1" applyAlignment="1">
      <alignment horizontal="center" vertical="center" wrapText="1"/>
    </xf>
    <xf numFmtId="0" fontId="39" fillId="0" borderId="140" xfId="0" applyFont="1" applyBorder="1" applyAlignment="1">
      <alignment horizontal="center" vertical="center" wrapText="1"/>
    </xf>
    <xf numFmtId="0" fontId="4" fillId="0" borderId="144" xfId="0" applyFont="1" applyBorder="1" applyAlignment="1">
      <alignment horizontal="center" vertical="center" wrapText="1"/>
    </xf>
    <xf numFmtId="0" fontId="38" fillId="0" borderId="142" xfId="0" applyFont="1" applyBorder="1" applyAlignment="1">
      <alignment horizontal="center" vertical="center" wrapText="1"/>
    </xf>
    <xf numFmtId="0" fontId="38" fillId="0" borderId="143" xfId="0" applyFont="1" applyBorder="1" applyAlignment="1">
      <alignment horizontal="center" vertical="center" wrapText="1"/>
    </xf>
    <xf numFmtId="0" fontId="9" fillId="0" borderId="144" xfId="0" applyFont="1" applyBorder="1" applyAlignment="1">
      <alignment vertical="center" wrapText="1"/>
    </xf>
    <xf numFmtId="0" fontId="39" fillId="0" borderId="142" xfId="0" applyFont="1" applyBorder="1" applyAlignment="1">
      <alignment vertical="center" wrapText="1"/>
    </xf>
    <xf numFmtId="0" fontId="39" fillId="0" borderId="143" xfId="0" applyFont="1" applyBorder="1" applyAlignment="1">
      <alignment vertical="center" wrapText="1"/>
    </xf>
    <xf numFmtId="0" fontId="9" fillId="0" borderId="144" xfId="0" applyFont="1" applyBorder="1" applyAlignment="1">
      <alignment horizontal="center" vertical="center" wrapText="1"/>
    </xf>
    <xf numFmtId="0" fontId="39" fillId="0" borderId="142" xfId="0" applyFont="1" applyBorder="1" applyAlignment="1">
      <alignment horizontal="center" vertical="center" wrapText="1"/>
    </xf>
    <xf numFmtId="0" fontId="39" fillId="0" borderId="145" xfId="0" applyFont="1" applyBorder="1" applyAlignment="1">
      <alignment horizontal="center" vertical="center" wrapText="1"/>
    </xf>
    <xf numFmtId="0" fontId="23" fillId="0" borderId="0" xfId="0" applyFont="1" applyAlignment="1">
      <alignment horizontal="center" vertical="top"/>
    </xf>
    <xf numFmtId="0" fontId="9" fillId="0" borderId="146" xfId="0" applyFont="1" applyBorder="1" applyAlignment="1">
      <alignment horizontal="center" vertical="center"/>
    </xf>
    <xf numFmtId="0" fontId="9" fillId="0" borderId="147" xfId="0" applyFont="1" applyBorder="1" applyAlignment="1">
      <alignment horizontal="center" vertical="center"/>
    </xf>
    <xf numFmtId="0" fontId="9" fillId="0" borderId="148" xfId="0" applyFont="1" applyBorder="1" applyAlignment="1">
      <alignment horizontal="center" vertical="center"/>
    </xf>
    <xf numFmtId="0" fontId="9" fillId="0" borderId="149" xfId="0" applyFont="1" applyBorder="1">
      <alignment vertical="center"/>
    </xf>
    <xf numFmtId="0" fontId="9" fillId="0" borderId="147" xfId="0" applyFont="1" applyBorder="1">
      <alignment vertical="center"/>
    </xf>
    <xf numFmtId="0" fontId="9" fillId="0" borderId="148" xfId="0" applyFont="1" applyBorder="1">
      <alignment vertical="center"/>
    </xf>
    <xf numFmtId="0" fontId="9" fillId="0" borderId="149" xfId="0" applyFont="1" applyBorder="1" applyAlignment="1">
      <alignment horizontal="center" vertical="center"/>
    </xf>
    <xf numFmtId="0" fontId="9" fillId="0" borderId="150" xfId="0" applyFont="1" applyBorder="1" applyAlignment="1">
      <alignment horizontal="center" vertical="center"/>
    </xf>
    <xf numFmtId="0" fontId="46" fillId="0" borderId="0" xfId="0" applyFont="1" applyAlignment="1">
      <alignment horizontal="left" vertical="top" wrapText="1"/>
    </xf>
    <xf numFmtId="0" fontId="4" fillId="0" borderId="149" xfId="0" applyFont="1" applyBorder="1" applyAlignment="1">
      <alignment horizontal="center" vertical="center" wrapText="1"/>
    </xf>
    <xf numFmtId="0" fontId="38" fillId="0" borderId="147" xfId="0" applyFont="1" applyBorder="1" applyAlignment="1">
      <alignment horizontal="center" vertical="center" wrapText="1"/>
    </xf>
    <xf numFmtId="0" fontId="38" fillId="0" borderId="148" xfId="0" applyFont="1" applyBorder="1" applyAlignment="1">
      <alignment horizontal="center" vertical="center" wrapText="1"/>
    </xf>
    <xf numFmtId="0" fontId="9" fillId="0" borderId="149" xfId="0" applyFont="1" applyBorder="1" applyAlignment="1">
      <alignment vertical="center" wrapText="1"/>
    </xf>
    <xf numFmtId="0" fontId="39" fillId="0" borderId="147" xfId="0" applyFont="1" applyBorder="1" applyAlignment="1">
      <alignment vertical="center" wrapText="1"/>
    </xf>
    <xf numFmtId="0" fontId="39" fillId="0" borderId="148" xfId="0" applyFont="1" applyBorder="1" applyAlignment="1">
      <alignment vertical="center" wrapText="1"/>
    </xf>
    <xf numFmtId="0" fontId="9" fillId="0" borderId="149" xfId="0" applyFont="1" applyBorder="1" applyAlignment="1">
      <alignment horizontal="center" vertical="center" wrapText="1"/>
    </xf>
    <xf numFmtId="0" fontId="39" fillId="0" borderId="147" xfId="0" applyFont="1" applyBorder="1" applyAlignment="1">
      <alignment horizontal="center" vertical="center" wrapText="1"/>
    </xf>
    <xf numFmtId="0" fontId="39" fillId="0" borderId="150" xfId="0" applyFont="1" applyBorder="1" applyAlignment="1">
      <alignment horizontal="center" vertical="center" wrapText="1"/>
    </xf>
    <xf numFmtId="0" fontId="23" fillId="0" borderId="146" xfId="0" applyFont="1" applyBorder="1" applyAlignment="1">
      <alignment horizontal="center" vertical="center" wrapText="1"/>
    </xf>
    <xf numFmtId="0" fontId="31" fillId="0" borderId="147" xfId="0" applyFont="1" applyBorder="1" applyAlignment="1">
      <alignment horizontal="center" vertical="center" wrapText="1"/>
    </xf>
    <xf numFmtId="0" fontId="31" fillId="0" borderId="148" xfId="0" applyFont="1" applyBorder="1" applyAlignment="1">
      <alignment horizontal="center" vertical="center" wrapText="1"/>
    </xf>
    <xf numFmtId="182" fontId="23" fillId="0" borderId="0" xfId="0" applyNumberFormat="1" applyFont="1" applyAlignment="1">
      <alignment vertical="top"/>
    </xf>
    <xf numFmtId="0" fontId="31" fillId="0" borderId="0" xfId="0" applyFont="1" applyAlignment="1">
      <alignment horizontal="left" vertical="top" wrapText="1" shrinkToFit="1"/>
    </xf>
    <xf numFmtId="0" fontId="2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89</xdr:col>
      <xdr:colOff>0</xdr:colOff>
      <xdr:row>42</xdr:row>
      <xdr:rowOff>0</xdr:rowOff>
    </xdr:from>
    <xdr:to>
      <xdr:col>89</xdr:col>
      <xdr:colOff>0</xdr:colOff>
      <xdr:row>42</xdr:row>
      <xdr:rowOff>0</xdr:rowOff>
    </xdr:to>
    <xdr:sp macro="" textlink="">
      <xdr:nvSpPr>
        <xdr:cNvPr id="2" name="Line 1">
          <a:extLst>
            <a:ext uri="{FF2B5EF4-FFF2-40B4-BE49-F238E27FC236}">
              <a16:creationId xmlns:a16="http://schemas.microsoft.com/office/drawing/2014/main" id="{86CD7C42-95A1-4418-A221-B91BA2281FEB}"/>
            </a:ext>
          </a:extLst>
        </xdr:cNvPr>
        <xdr:cNvSpPr>
          <a:spLocks noChangeShapeType="1"/>
        </xdr:cNvSpPr>
      </xdr:nvSpPr>
      <xdr:spPr bwMode="auto">
        <a:xfrm flipV="1">
          <a:off x="20802600" y="62331600"/>
          <a:ext cx="0" cy="0"/>
        </a:xfrm>
        <a:prstGeom prst="line">
          <a:avLst/>
        </a:prstGeom>
        <a:noFill/>
        <a:ln w="9525">
          <a:solidFill>
            <a:srgbClr val="000000"/>
          </a:solidFill>
          <a:round/>
          <a:headEnd/>
          <a:tailEnd/>
        </a:ln>
      </xdr:spPr>
    </xdr:sp>
    <xdr:clientData/>
  </xdr:twoCellAnchor>
  <xdr:twoCellAnchor>
    <xdr:from>
      <xdr:col>89</xdr:col>
      <xdr:colOff>0</xdr:colOff>
      <xdr:row>42</xdr:row>
      <xdr:rowOff>0</xdr:rowOff>
    </xdr:from>
    <xdr:to>
      <xdr:col>89</xdr:col>
      <xdr:colOff>0</xdr:colOff>
      <xdr:row>42</xdr:row>
      <xdr:rowOff>0</xdr:rowOff>
    </xdr:to>
    <xdr:sp macro="" textlink="">
      <xdr:nvSpPr>
        <xdr:cNvPr id="3" name="Line 2">
          <a:extLst>
            <a:ext uri="{FF2B5EF4-FFF2-40B4-BE49-F238E27FC236}">
              <a16:creationId xmlns:a16="http://schemas.microsoft.com/office/drawing/2014/main" id="{5703D201-815D-49C9-B726-65E9542FC638}"/>
            </a:ext>
          </a:extLst>
        </xdr:cNvPr>
        <xdr:cNvSpPr>
          <a:spLocks noChangeShapeType="1"/>
        </xdr:cNvSpPr>
      </xdr:nvSpPr>
      <xdr:spPr bwMode="auto">
        <a:xfrm flipV="1">
          <a:off x="20802600" y="62331600"/>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ENSINKI2404\Desktop\&#26524;&#27193;&#32076;&#21942;&#25903;&#25588;&#23550;&#31574;\&#26524;&#27193;&#32076;&#25903;&#25588;&#12471;&#12473;&#12486;&#12512;\&#20196;&#21644;6&#24180;&#24230;\R6&#24180;&#24230;2&#27425;&#12424;&#12426;\&#26524;&#27193;&#32076;&#21942;&#25903;&#25588;&#23550;&#31574;&#20107;&#26989;\&#12304;Ver.6.02&#12305;&#21442;&#32771;&#27096;&#24335;&#65299;&#21495;&#65288;&#26524;&#27193;&#32076;&#21942;&#25903;&#25588;&#20107;&#26989;&#12540;R6&#12295;&#27425;&#65289;-&#9675;&#9675;&#21332;&#35696;&#20250;-%20%20-602&#29256;-.xlsm" TargetMode="External"/><Relationship Id="rId1" Type="http://schemas.openxmlformats.org/officeDocument/2006/relationships/externalLinkPath" Target="file:///C:\Users\ENSINKI2404\Desktop\&#26524;&#27193;&#32076;&#21942;&#25903;&#25588;&#23550;&#31574;\&#26524;&#27193;&#32076;&#25903;&#25588;&#12471;&#12473;&#12486;&#12512;\&#20196;&#21644;6&#24180;&#24230;\R6&#24180;&#24230;2&#27425;&#12424;&#12426;\&#26524;&#27193;&#32076;&#21942;&#25903;&#25588;&#23550;&#31574;&#20107;&#26989;\&#12304;Ver.6.02&#12305;&#21442;&#32771;&#27096;&#24335;&#65299;&#21495;&#65288;&#26524;&#27193;&#32076;&#21942;&#25903;&#25588;&#20107;&#26989;&#12540;R6&#12295;&#27425;&#65289;-&#9675;&#9675;&#21332;&#35696;&#20250;-%20%20-602&#2925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BA"/>
      <sheetName val="データ蓄積"/>
      <sheetName val="データ蓄積2"/>
      <sheetName val="3号(表紙)"/>
      <sheetName val="3号(本体)"/>
      <sheetName val="日付反映"/>
      <sheetName val="(②継続理由)"/>
      <sheetName val="(品目計)"/>
      <sheetName val="(内訳)"/>
      <sheetName val="(品目計 今回請求)"/>
      <sheetName val="(内訳 今回請求)"/>
      <sheetName val="1号"/>
      <sheetName val="1号(実績)"/>
      <sheetName val="Sheet1"/>
      <sheetName val="Sheet2"/>
      <sheetName val="(明細書 計画)"/>
      <sheetName val="(明細書 実績)"/>
      <sheetName val="(明細書 2段表)"/>
      <sheetName val="19号"/>
      <sheetName val="22号"/>
      <sheetName val="確約書"/>
      <sheetName val="添書A-1"/>
      <sheetName val="添書A-2"/>
      <sheetName val="添書A-3"/>
      <sheetName val="添書A-4"/>
      <sheetName val="添書B-1"/>
      <sheetName val="添書B-2"/>
      <sheetName val="添書B-3"/>
      <sheetName val="添書B-4"/>
      <sheetName val="添書C-1"/>
      <sheetName val="添書C-2"/>
      <sheetName val="環境負荷（一覧）"/>
      <sheetName val="環境負荷（個票）"/>
    </sheetNames>
    <sheetDataSet>
      <sheetData sheetId="0"/>
      <sheetData sheetId="1"/>
      <sheetData sheetId="2"/>
      <sheetData sheetId="3"/>
      <sheetData sheetId="4"/>
      <sheetData sheetId="5">
        <row r="16">
          <cell r="A16">
            <v>1</v>
          </cell>
        </row>
        <row r="17">
          <cell r="A17">
            <v>1</v>
          </cell>
        </row>
        <row r="18">
          <cell r="A18">
            <v>2</v>
          </cell>
        </row>
        <row r="19">
          <cell r="A19">
            <v>2</v>
          </cell>
        </row>
        <row r="20">
          <cell r="A20">
            <v>3</v>
          </cell>
        </row>
        <row r="21">
          <cell r="A21">
            <v>3</v>
          </cell>
        </row>
        <row r="22">
          <cell r="A22">
            <v>4</v>
          </cell>
        </row>
        <row r="23">
          <cell r="A23">
            <v>4</v>
          </cell>
        </row>
        <row r="24">
          <cell r="A24">
            <v>5</v>
          </cell>
        </row>
        <row r="25">
          <cell r="A25">
            <v>5</v>
          </cell>
        </row>
        <row r="26">
          <cell r="A26">
            <v>6</v>
          </cell>
        </row>
        <row r="27">
          <cell r="A27">
            <v>6</v>
          </cell>
        </row>
        <row r="28">
          <cell r="A28">
            <v>7</v>
          </cell>
        </row>
        <row r="29">
          <cell r="A29">
            <v>7</v>
          </cell>
        </row>
        <row r="30">
          <cell r="A30">
            <v>8</v>
          </cell>
        </row>
        <row r="31">
          <cell r="A31">
            <v>8</v>
          </cell>
        </row>
        <row r="32">
          <cell r="A32">
            <v>9</v>
          </cell>
        </row>
        <row r="33">
          <cell r="A33">
            <v>9</v>
          </cell>
        </row>
        <row r="34">
          <cell r="A34">
            <v>10</v>
          </cell>
        </row>
        <row r="35">
          <cell r="A35">
            <v>10</v>
          </cell>
        </row>
        <row r="36">
          <cell r="A36">
            <v>11</v>
          </cell>
        </row>
        <row r="37">
          <cell r="A37">
            <v>11</v>
          </cell>
        </row>
        <row r="38">
          <cell r="A38">
            <v>12</v>
          </cell>
        </row>
        <row r="39">
          <cell r="A39">
            <v>12</v>
          </cell>
        </row>
        <row r="40">
          <cell r="A40">
            <v>13</v>
          </cell>
        </row>
        <row r="41">
          <cell r="A41">
            <v>13</v>
          </cell>
        </row>
        <row r="42">
          <cell r="A42">
            <v>14</v>
          </cell>
        </row>
        <row r="43">
          <cell r="A43">
            <v>14</v>
          </cell>
        </row>
        <row r="44">
          <cell r="A44">
            <v>15</v>
          </cell>
        </row>
        <row r="45">
          <cell r="A45">
            <v>15</v>
          </cell>
        </row>
        <row r="46">
          <cell r="A46">
            <v>16</v>
          </cell>
        </row>
        <row r="47">
          <cell r="A47">
            <v>16</v>
          </cell>
        </row>
        <row r="48">
          <cell r="A48">
            <v>17</v>
          </cell>
        </row>
        <row r="49">
          <cell r="A49">
            <v>17</v>
          </cell>
        </row>
        <row r="50">
          <cell r="A50">
            <v>18</v>
          </cell>
        </row>
        <row r="51">
          <cell r="A51">
            <v>18</v>
          </cell>
        </row>
        <row r="52">
          <cell r="A52">
            <v>19</v>
          </cell>
        </row>
        <row r="53">
          <cell r="A53">
            <v>19</v>
          </cell>
        </row>
        <row r="54">
          <cell r="A54">
            <v>20</v>
          </cell>
        </row>
        <row r="55">
          <cell r="A55">
            <v>20</v>
          </cell>
        </row>
        <row r="56">
          <cell r="A56">
            <v>21</v>
          </cell>
        </row>
        <row r="57">
          <cell r="A57">
            <v>21</v>
          </cell>
        </row>
        <row r="58">
          <cell r="A58">
            <v>22</v>
          </cell>
        </row>
        <row r="59">
          <cell r="A59">
            <v>22</v>
          </cell>
        </row>
        <row r="60">
          <cell r="A60">
            <v>23</v>
          </cell>
        </row>
        <row r="61">
          <cell r="A61">
            <v>23</v>
          </cell>
        </row>
        <row r="62">
          <cell r="A62">
            <v>24</v>
          </cell>
        </row>
        <row r="63">
          <cell r="A63">
            <v>24</v>
          </cell>
        </row>
        <row r="64">
          <cell r="A64">
            <v>25</v>
          </cell>
        </row>
        <row r="65">
          <cell r="A65">
            <v>25</v>
          </cell>
        </row>
        <row r="66">
          <cell r="A66">
            <v>26</v>
          </cell>
        </row>
        <row r="67">
          <cell r="A67">
            <v>26</v>
          </cell>
        </row>
        <row r="68">
          <cell r="A68">
            <v>27</v>
          </cell>
        </row>
        <row r="69">
          <cell r="A69">
            <v>27</v>
          </cell>
        </row>
        <row r="70">
          <cell r="A70">
            <v>28</v>
          </cell>
        </row>
        <row r="71">
          <cell r="A71">
            <v>28</v>
          </cell>
        </row>
        <row r="72">
          <cell r="A72">
            <v>29</v>
          </cell>
        </row>
        <row r="73">
          <cell r="A73">
            <v>29</v>
          </cell>
        </row>
        <row r="74">
          <cell r="A74">
            <v>30</v>
          </cell>
        </row>
        <row r="75">
          <cell r="A75">
            <v>30</v>
          </cell>
        </row>
        <row r="76">
          <cell r="A76">
            <v>31</v>
          </cell>
        </row>
        <row r="77">
          <cell r="A77">
            <v>31</v>
          </cell>
        </row>
        <row r="78">
          <cell r="A78">
            <v>32</v>
          </cell>
        </row>
        <row r="79">
          <cell r="A79">
            <v>32</v>
          </cell>
        </row>
        <row r="80">
          <cell r="A80">
            <v>33</v>
          </cell>
        </row>
        <row r="81">
          <cell r="A81">
            <v>33</v>
          </cell>
        </row>
        <row r="82">
          <cell r="A82">
            <v>34</v>
          </cell>
        </row>
        <row r="83">
          <cell r="A83">
            <v>34</v>
          </cell>
        </row>
        <row r="84">
          <cell r="A84">
            <v>35</v>
          </cell>
        </row>
        <row r="85">
          <cell r="A85">
            <v>35</v>
          </cell>
        </row>
        <row r="86">
          <cell r="A86">
            <v>36</v>
          </cell>
        </row>
        <row r="87">
          <cell r="A87">
            <v>36</v>
          </cell>
        </row>
        <row r="88">
          <cell r="A88">
            <v>37</v>
          </cell>
        </row>
        <row r="89">
          <cell r="A89">
            <v>37</v>
          </cell>
        </row>
        <row r="90">
          <cell r="A90">
            <v>38</v>
          </cell>
        </row>
        <row r="91">
          <cell r="A91">
            <v>38</v>
          </cell>
        </row>
        <row r="92">
          <cell r="A92">
            <v>39</v>
          </cell>
        </row>
        <row r="93">
          <cell r="A93">
            <v>39</v>
          </cell>
        </row>
        <row r="94">
          <cell r="A94">
            <v>40</v>
          </cell>
        </row>
        <row r="95">
          <cell r="A95">
            <v>40</v>
          </cell>
        </row>
        <row r="96">
          <cell r="A96">
            <v>41</v>
          </cell>
        </row>
        <row r="97">
          <cell r="A97">
            <v>41</v>
          </cell>
        </row>
        <row r="98">
          <cell r="A98">
            <v>42</v>
          </cell>
        </row>
        <row r="99">
          <cell r="A99">
            <v>42</v>
          </cell>
        </row>
        <row r="100">
          <cell r="A100">
            <v>43</v>
          </cell>
        </row>
        <row r="101">
          <cell r="A101">
            <v>43</v>
          </cell>
        </row>
        <row r="102">
          <cell r="A102">
            <v>44</v>
          </cell>
        </row>
        <row r="103">
          <cell r="A103">
            <v>44</v>
          </cell>
        </row>
        <row r="104">
          <cell r="A104">
            <v>45</v>
          </cell>
        </row>
        <row r="105">
          <cell r="A105">
            <v>45</v>
          </cell>
        </row>
        <row r="106">
          <cell r="A106">
            <v>46</v>
          </cell>
        </row>
        <row r="107">
          <cell r="A107">
            <v>46</v>
          </cell>
        </row>
        <row r="108">
          <cell r="A108">
            <v>47</v>
          </cell>
        </row>
        <row r="109">
          <cell r="A109">
            <v>47</v>
          </cell>
        </row>
        <row r="110">
          <cell r="A110">
            <v>48</v>
          </cell>
        </row>
        <row r="111">
          <cell r="A111">
            <v>48</v>
          </cell>
        </row>
        <row r="112">
          <cell r="A112">
            <v>49</v>
          </cell>
        </row>
        <row r="113">
          <cell r="A113">
            <v>49</v>
          </cell>
        </row>
        <row r="114">
          <cell r="A114">
            <v>50</v>
          </cell>
        </row>
        <row r="115">
          <cell r="A115">
            <v>50</v>
          </cell>
        </row>
        <row r="116">
          <cell r="A116">
            <v>51</v>
          </cell>
        </row>
        <row r="117">
          <cell r="A117">
            <v>51</v>
          </cell>
        </row>
        <row r="118">
          <cell r="A118">
            <v>52</v>
          </cell>
        </row>
        <row r="119">
          <cell r="A119">
            <v>52</v>
          </cell>
        </row>
        <row r="120">
          <cell r="A120">
            <v>53</v>
          </cell>
        </row>
        <row r="121">
          <cell r="A121">
            <v>53</v>
          </cell>
        </row>
        <row r="122">
          <cell r="A122">
            <v>54</v>
          </cell>
        </row>
        <row r="123">
          <cell r="A123">
            <v>54</v>
          </cell>
        </row>
        <row r="124">
          <cell r="A124">
            <v>55</v>
          </cell>
        </row>
        <row r="125">
          <cell r="A125">
            <v>55</v>
          </cell>
        </row>
        <row r="126">
          <cell r="A126">
            <v>56</v>
          </cell>
        </row>
        <row r="127">
          <cell r="A127">
            <v>56</v>
          </cell>
        </row>
        <row r="128">
          <cell r="A128">
            <v>57</v>
          </cell>
        </row>
        <row r="129">
          <cell r="A129">
            <v>57</v>
          </cell>
        </row>
        <row r="130">
          <cell r="A130">
            <v>58</v>
          </cell>
        </row>
        <row r="131">
          <cell r="A131">
            <v>58</v>
          </cell>
        </row>
        <row r="132">
          <cell r="A132">
            <v>59</v>
          </cell>
        </row>
        <row r="133">
          <cell r="A133">
            <v>59</v>
          </cell>
        </row>
        <row r="134">
          <cell r="A134">
            <v>60</v>
          </cell>
        </row>
        <row r="135">
          <cell r="A135">
            <v>60</v>
          </cell>
        </row>
        <row r="136">
          <cell r="A136">
            <v>61</v>
          </cell>
        </row>
        <row r="137">
          <cell r="A137">
            <v>61</v>
          </cell>
        </row>
        <row r="138">
          <cell r="A138">
            <v>62</v>
          </cell>
        </row>
        <row r="139">
          <cell r="A139">
            <v>62</v>
          </cell>
        </row>
        <row r="140">
          <cell r="A140">
            <v>63</v>
          </cell>
        </row>
        <row r="141">
          <cell r="A141">
            <v>63</v>
          </cell>
        </row>
        <row r="142">
          <cell r="A142">
            <v>64</v>
          </cell>
        </row>
        <row r="143">
          <cell r="A143">
            <v>64</v>
          </cell>
        </row>
        <row r="144">
          <cell r="A144">
            <v>65</v>
          </cell>
        </row>
        <row r="145">
          <cell r="A145">
            <v>65</v>
          </cell>
        </row>
        <row r="146">
          <cell r="A146">
            <v>66</v>
          </cell>
        </row>
        <row r="147">
          <cell r="A147">
            <v>66</v>
          </cell>
        </row>
        <row r="148">
          <cell r="A148">
            <v>67</v>
          </cell>
        </row>
        <row r="149">
          <cell r="A149">
            <v>67</v>
          </cell>
        </row>
        <row r="150">
          <cell r="A150">
            <v>68</v>
          </cell>
        </row>
        <row r="151">
          <cell r="A151">
            <v>68</v>
          </cell>
        </row>
        <row r="152">
          <cell r="A152">
            <v>69</v>
          </cell>
        </row>
        <row r="153">
          <cell r="A153">
            <v>69</v>
          </cell>
        </row>
        <row r="154">
          <cell r="A154">
            <v>70</v>
          </cell>
        </row>
        <row r="155">
          <cell r="A155">
            <v>70</v>
          </cell>
        </row>
        <row r="156">
          <cell r="A156">
            <v>71</v>
          </cell>
        </row>
        <row r="157">
          <cell r="A157">
            <v>71</v>
          </cell>
        </row>
        <row r="158">
          <cell r="A158">
            <v>72</v>
          </cell>
        </row>
        <row r="159">
          <cell r="A159">
            <v>72</v>
          </cell>
        </row>
        <row r="160">
          <cell r="A160">
            <v>73</v>
          </cell>
        </row>
        <row r="161">
          <cell r="A161">
            <v>73</v>
          </cell>
        </row>
        <row r="162">
          <cell r="A162">
            <v>74</v>
          </cell>
        </row>
        <row r="163">
          <cell r="A163">
            <v>74</v>
          </cell>
        </row>
        <row r="164">
          <cell r="A164">
            <v>75</v>
          </cell>
        </row>
        <row r="165">
          <cell r="A165">
            <v>75</v>
          </cell>
        </row>
        <row r="166">
          <cell r="A166">
            <v>76</v>
          </cell>
        </row>
        <row r="167">
          <cell r="A167">
            <v>76</v>
          </cell>
        </row>
        <row r="168">
          <cell r="A168">
            <v>77</v>
          </cell>
        </row>
        <row r="169">
          <cell r="A169">
            <v>77</v>
          </cell>
        </row>
        <row r="170">
          <cell r="A170">
            <v>78</v>
          </cell>
        </row>
        <row r="171">
          <cell r="A171">
            <v>78</v>
          </cell>
        </row>
        <row r="172">
          <cell r="A172">
            <v>79</v>
          </cell>
        </row>
        <row r="173">
          <cell r="A173">
            <v>79</v>
          </cell>
        </row>
        <row r="174">
          <cell r="A174">
            <v>80</v>
          </cell>
        </row>
        <row r="175">
          <cell r="A175">
            <v>80</v>
          </cell>
        </row>
        <row r="176">
          <cell r="A176">
            <v>81</v>
          </cell>
        </row>
        <row r="177">
          <cell r="A177">
            <v>81</v>
          </cell>
        </row>
        <row r="178">
          <cell r="A178">
            <v>82</v>
          </cell>
        </row>
        <row r="179">
          <cell r="A179">
            <v>82</v>
          </cell>
        </row>
        <row r="180">
          <cell r="A180">
            <v>83</v>
          </cell>
        </row>
        <row r="181">
          <cell r="A181">
            <v>83</v>
          </cell>
        </row>
        <row r="182">
          <cell r="A182">
            <v>84</v>
          </cell>
        </row>
        <row r="183">
          <cell r="A183">
            <v>84</v>
          </cell>
        </row>
        <row r="184">
          <cell r="A184">
            <v>85</v>
          </cell>
        </row>
        <row r="185">
          <cell r="A185">
            <v>85</v>
          </cell>
        </row>
        <row r="186">
          <cell r="A186">
            <v>86</v>
          </cell>
        </row>
        <row r="187">
          <cell r="A187">
            <v>86</v>
          </cell>
        </row>
        <row r="188">
          <cell r="A188">
            <v>87</v>
          </cell>
        </row>
        <row r="189">
          <cell r="A189">
            <v>87</v>
          </cell>
        </row>
        <row r="190">
          <cell r="A190">
            <v>88</v>
          </cell>
        </row>
        <row r="191">
          <cell r="A191">
            <v>88</v>
          </cell>
        </row>
        <row r="192">
          <cell r="A192">
            <v>89</v>
          </cell>
        </row>
        <row r="193">
          <cell r="A193">
            <v>89</v>
          </cell>
        </row>
        <row r="194">
          <cell r="A194">
            <v>90</v>
          </cell>
        </row>
        <row r="195">
          <cell r="A195">
            <v>90</v>
          </cell>
        </row>
        <row r="196">
          <cell r="A196">
            <v>91</v>
          </cell>
        </row>
        <row r="197">
          <cell r="A197">
            <v>91</v>
          </cell>
        </row>
        <row r="198">
          <cell r="A198">
            <v>92</v>
          </cell>
        </row>
        <row r="199">
          <cell r="A199">
            <v>92</v>
          </cell>
        </row>
        <row r="200">
          <cell r="A200">
            <v>93</v>
          </cell>
        </row>
        <row r="201">
          <cell r="A201">
            <v>93</v>
          </cell>
        </row>
        <row r="202">
          <cell r="A202">
            <v>94</v>
          </cell>
        </row>
        <row r="203">
          <cell r="A203">
            <v>94</v>
          </cell>
        </row>
        <row r="204">
          <cell r="A204">
            <v>95</v>
          </cell>
        </row>
        <row r="205">
          <cell r="A205">
            <v>95</v>
          </cell>
        </row>
        <row r="206">
          <cell r="A206">
            <v>96</v>
          </cell>
        </row>
        <row r="207">
          <cell r="A207">
            <v>96</v>
          </cell>
        </row>
        <row r="208">
          <cell r="A208">
            <v>97</v>
          </cell>
        </row>
        <row r="209">
          <cell r="A209">
            <v>97</v>
          </cell>
        </row>
        <row r="210">
          <cell r="A210">
            <v>98</v>
          </cell>
        </row>
        <row r="211">
          <cell r="A211">
            <v>98</v>
          </cell>
        </row>
        <row r="212">
          <cell r="A212">
            <v>99</v>
          </cell>
        </row>
        <row r="213">
          <cell r="A213">
            <v>99</v>
          </cell>
        </row>
        <row r="214">
          <cell r="A214">
            <v>100</v>
          </cell>
        </row>
        <row r="215">
          <cell r="A215">
            <v>100</v>
          </cell>
        </row>
        <row r="216">
          <cell r="A216">
            <v>101</v>
          </cell>
        </row>
        <row r="217">
          <cell r="A217">
            <v>101</v>
          </cell>
        </row>
        <row r="218">
          <cell r="A218">
            <v>102</v>
          </cell>
        </row>
        <row r="219">
          <cell r="A219">
            <v>102</v>
          </cell>
        </row>
        <row r="220">
          <cell r="A220">
            <v>103</v>
          </cell>
        </row>
        <row r="221">
          <cell r="A221">
            <v>103</v>
          </cell>
        </row>
        <row r="222">
          <cell r="A222">
            <v>104</v>
          </cell>
        </row>
        <row r="223">
          <cell r="A223">
            <v>104</v>
          </cell>
        </row>
        <row r="224">
          <cell r="A224">
            <v>105</v>
          </cell>
        </row>
        <row r="225">
          <cell r="A225">
            <v>105</v>
          </cell>
        </row>
        <row r="226">
          <cell r="A226">
            <v>106</v>
          </cell>
        </row>
        <row r="227">
          <cell r="A227">
            <v>106</v>
          </cell>
        </row>
        <row r="228">
          <cell r="A228">
            <v>107</v>
          </cell>
        </row>
        <row r="229">
          <cell r="A229">
            <v>107</v>
          </cell>
        </row>
        <row r="230">
          <cell r="A230">
            <v>108</v>
          </cell>
        </row>
        <row r="231">
          <cell r="A231">
            <v>108</v>
          </cell>
        </row>
        <row r="232">
          <cell r="A232">
            <v>109</v>
          </cell>
        </row>
        <row r="233">
          <cell r="A233">
            <v>109</v>
          </cell>
        </row>
        <row r="234">
          <cell r="A234">
            <v>110</v>
          </cell>
        </row>
        <row r="235">
          <cell r="A235">
            <v>110</v>
          </cell>
        </row>
        <row r="236">
          <cell r="A236">
            <v>111</v>
          </cell>
        </row>
        <row r="237">
          <cell r="A237">
            <v>111</v>
          </cell>
        </row>
        <row r="238">
          <cell r="A238">
            <v>112</v>
          </cell>
        </row>
        <row r="239">
          <cell r="A239">
            <v>112</v>
          </cell>
        </row>
        <row r="240">
          <cell r="A240">
            <v>113</v>
          </cell>
        </row>
        <row r="241">
          <cell r="A241">
            <v>113</v>
          </cell>
        </row>
        <row r="242">
          <cell r="A242">
            <v>114</v>
          </cell>
        </row>
        <row r="243">
          <cell r="A243">
            <v>114</v>
          </cell>
        </row>
        <row r="244">
          <cell r="A244">
            <v>115</v>
          </cell>
        </row>
        <row r="245">
          <cell r="A245">
            <v>115</v>
          </cell>
        </row>
        <row r="246">
          <cell r="A246">
            <v>116</v>
          </cell>
        </row>
        <row r="247">
          <cell r="A247">
            <v>116</v>
          </cell>
        </row>
        <row r="248">
          <cell r="A248">
            <v>117</v>
          </cell>
        </row>
        <row r="249">
          <cell r="A249">
            <v>117</v>
          </cell>
        </row>
        <row r="250">
          <cell r="A250">
            <v>118</v>
          </cell>
        </row>
        <row r="251">
          <cell r="A251">
            <v>118</v>
          </cell>
        </row>
        <row r="252">
          <cell r="A252">
            <v>119</v>
          </cell>
        </row>
        <row r="253">
          <cell r="A253">
            <v>119</v>
          </cell>
        </row>
        <row r="254">
          <cell r="A254">
            <v>120</v>
          </cell>
        </row>
        <row r="255">
          <cell r="A255">
            <v>120</v>
          </cell>
        </row>
        <row r="256">
          <cell r="A256">
            <v>121</v>
          </cell>
        </row>
        <row r="257">
          <cell r="A257">
            <v>121</v>
          </cell>
        </row>
        <row r="258">
          <cell r="A258">
            <v>122</v>
          </cell>
        </row>
        <row r="259">
          <cell r="A259">
            <v>122</v>
          </cell>
        </row>
        <row r="260">
          <cell r="A260">
            <v>123</v>
          </cell>
        </row>
        <row r="261">
          <cell r="A261">
            <v>123</v>
          </cell>
        </row>
        <row r="262">
          <cell r="A262">
            <v>124</v>
          </cell>
        </row>
        <row r="263">
          <cell r="A263">
            <v>124</v>
          </cell>
        </row>
        <row r="264">
          <cell r="A264">
            <v>125</v>
          </cell>
        </row>
        <row r="265">
          <cell r="A265">
            <v>125</v>
          </cell>
        </row>
        <row r="266">
          <cell r="A266">
            <v>126</v>
          </cell>
        </row>
        <row r="267">
          <cell r="A267">
            <v>126</v>
          </cell>
        </row>
        <row r="268">
          <cell r="A268">
            <v>127</v>
          </cell>
        </row>
        <row r="269">
          <cell r="A269">
            <v>127</v>
          </cell>
        </row>
        <row r="270">
          <cell r="A270">
            <v>128</v>
          </cell>
        </row>
        <row r="271">
          <cell r="A271">
            <v>128</v>
          </cell>
        </row>
        <row r="272">
          <cell r="A272">
            <v>129</v>
          </cell>
        </row>
        <row r="273">
          <cell r="A273">
            <v>129</v>
          </cell>
        </row>
        <row r="274">
          <cell r="A274">
            <v>130</v>
          </cell>
        </row>
        <row r="275">
          <cell r="A275">
            <v>130</v>
          </cell>
        </row>
        <row r="276">
          <cell r="A276">
            <v>131</v>
          </cell>
        </row>
        <row r="277">
          <cell r="A277">
            <v>131</v>
          </cell>
        </row>
        <row r="278">
          <cell r="A278">
            <v>132</v>
          </cell>
        </row>
        <row r="279">
          <cell r="A279">
            <v>132</v>
          </cell>
        </row>
        <row r="280">
          <cell r="A280">
            <v>133</v>
          </cell>
        </row>
        <row r="281">
          <cell r="A281">
            <v>133</v>
          </cell>
        </row>
        <row r="282">
          <cell r="A282">
            <v>134</v>
          </cell>
        </row>
        <row r="283">
          <cell r="A283">
            <v>134</v>
          </cell>
        </row>
        <row r="284">
          <cell r="A284">
            <v>135</v>
          </cell>
        </row>
        <row r="285">
          <cell r="A285">
            <v>135</v>
          </cell>
        </row>
        <row r="286">
          <cell r="A286">
            <v>136</v>
          </cell>
        </row>
        <row r="287">
          <cell r="A287">
            <v>136</v>
          </cell>
        </row>
        <row r="288">
          <cell r="A288">
            <v>137</v>
          </cell>
        </row>
        <row r="289">
          <cell r="A289">
            <v>137</v>
          </cell>
        </row>
        <row r="290">
          <cell r="A290">
            <v>138</v>
          </cell>
        </row>
        <row r="291">
          <cell r="A291">
            <v>138</v>
          </cell>
        </row>
        <row r="292">
          <cell r="A292">
            <v>139</v>
          </cell>
        </row>
        <row r="293">
          <cell r="A293">
            <v>139</v>
          </cell>
        </row>
        <row r="294">
          <cell r="A294">
            <v>140</v>
          </cell>
        </row>
        <row r="295">
          <cell r="A295">
            <v>140</v>
          </cell>
        </row>
        <row r="296">
          <cell r="A296">
            <v>141</v>
          </cell>
        </row>
        <row r="297">
          <cell r="A297">
            <v>141</v>
          </cell>
        </row>
        <row r="298">
          <cell r="A298">
            <v>142</v>
          </cell>
        </row>
        <row r="299">
          <cell r="A299">
            <v>142</v>
          </cell>
        </row>
        <row r="300">
          <cell r="A300">
            <v>143</v>
          </cell>
        </row>
        <row r="301">
          <cell r="A301">
            <v>143</v>
          </cell>
        </row>
        <row r="302">
          <cell r="A302">
            <v>144</v>
          </cell>
        </row>
        <row r="303">
          <cell r="A303">
            <v>144</v>
          </cell>
        </row>
        <row r="304">
          <cell r="A304">
            <v>145</v>
          </cell>
        </row>
        <row r="305">
          <cell r="A305">
            <v>145</v>
          </cell>
        </row>
        <row r="306">
          <cell r="A306">
            <v>146</v>
          </cell>
        </row>
        <row r="307">
          <cell r="A307">
            <v>146</v>
          </cell>
        </row>
        <row r="308">
          <cell r="A308">
            <v>147</v>
          </cell>
        </row>
        <row r="309">
          <cell r="A309">
            <v>147</v>
          </cell>
        </row>
        <row r="310">
          <cell r="A310">
            <v>148</v>
          </cell>
        </row>
        <row r="311">
          <cell r="A311">
            <v>148</v>
          </cell>
        </row>
        <row r="312">
          <cell r="A312">
            <v>149</v>
          </cell>
        </row>
        <row r="313">
          <cell r="A313">
            <v>149</v>
          </cell>
        </row>
        <row r="314">
          <cell r="A314">
            <v>150</v>
          </cell>
        </row>
        <row r="315">
          <cell r="A315">
            <v>150</v>
          </cell>
        </row>
        <row r="316">
          <cell r="A316">
            <v>151</v>
          </cell>
        </row>
        <row r="317">
          <cell r="A317">
            <v>151</v>
          </cell>
        </row>
        <row r="318">
          <cell r="A318">
            <v>152</v>
          </cell>
        </row>
        <row r="319">
          <cell r="A319">
            <v>152</v>
          </cell>
        </row>
        <row r="320">
          <cell r="A320">
            <v>153</v>
          </cell>
        </row>
        <row r="321">
          <cell r="A321">
            <v>153</v>
          </cell>
        </row>
        <row r="322">
          <cell r="A322">
            <v>154</v>
          </cell>
        </row>
        <row r="323">
          <cell r="A323">
            <v>154</v>
          </cell>
        </row>
        <row r="324">
          <cell r="A324">
            <v>155</v>
          </cell>
        </row>
        <row r="325">
          <cell r="A325">
            <v>155</v>
          </cell>
        </row>
        <row r="326">
          <cell r="A326">
            <v>156</v>
          </cell>
        </row>
        <row r="327">
          <cell r="A327">
            <v>156</v>
          </cell>
        </row>
        <row r="328">
          <cell r="A328">
            <v>157</v>
          </cell>
        </row>
        <row r="329">
          <cell r="A329">
            <v>157</v>
          </cell>
        </row>
        <row r="330">
          <cell r="A330">
            <v>158</v>
          </cell>
        </row>
        <row r="331">
          <cell r="A331">
            <v>158</v>
          </cell>
        </row>
        <row r="332">
          <cell r="A332">
            <v>159</v>
          </cell>
        </row>
        <row r="333">
          <cell r="A333">
            <v>159</v>
          </cell>
        </row>
        <row r="334">
          <cell r="A334">
            <v>160</v>
          </cell>
        </row>
        <row r="335">
          <cell r="A335">
            <v>160</v>
          </cell>
        </row>
        <row r="336">
          <cell r="A336">
            <v>161</v>
          </cell>
        </row>
        <row r="337">
          <cell r="A337">
            <v>161</v>
          </cell>
        </row>
        <row r="338">
          <cell r="A338">
            <v>162</v>
          </cell>
        </row>
        <row r="339">
          <cell r="A339">
            <v>162</v>
          </cell>
        </row>
        <row r="340">
          <cell r="A340">
            <v>163</v>
          </cell>
        </row>
        <row r="341">
          <cell r="A341">
            <v>163</v>
          </cell>
        </row>
        <row r="342">
          <cell r="A342">
            <v>164</v>
          </cell>
        </row>
        <row r="343">
          <cell r="A343">
            <v>164</v>
          </cell>
        </row>
        <row r="344">
          <cell r="A344">
            <v>165</v>
          </cell>
        </row>
        <row r="345">
          <cell r="A345">
            <v>165</v>
          </cell>
        </row>
        <row r="346">
          <cell r="A346">
            <v>166</v>
          </cell>
        </row>
        <row r="347">
          <cell r="A347">
            <v>166</v>
          </cell>
        </row>
        <row r="348">
          <cell r="A348">
            <v>167</v>
          </cell>
        </row>
        <row r="349">
          <cell r="A349">
            <v>167</v>
          </cell>
        </row>
        <row r="350">
          <cell r="A350">
            <v>168</v>
          </cell>
        </row>
        <row r="351">
          <cell r="A351">
            <v>168</v>
          </cell>
        </row>
        <row r="352">
          <cell r="A352">
            <v>169</v>
          </cell>
        </row>
        <row r="353">
          <cell r="A353">
            <v>169</v>
          </cell>
        </row>
        <row r="354">
          <cell r="A354">
            <v>170</v>
          </cell>
        </row>
        <row r="355">
          <cell r="A355">
            <v>170</v>
          </cell>
        </row>
        <row r="356">
          <cell r="A356">
            <v>171</v>
          </cell>
        </row>
        <row r="357">
          <cell r="A357">
            <v>171</v>
          </cell>
        </row>
        <row r="358">
          <cell r="A358">
            <v>172</v>
          </cell>
        </row>
        <row r="359">
          <cell r="A359">
            <v>172</v>
          </cell>
        </row>
        <row r="360">
          <cell r="A360">
            <v>173</v>
          </cell>
        </row>
        <row r="361">
          <cell r="A361">
            <v>173</v>
          </cell>
        </row>
        <row r="362">
          <cell r="A362">
            <v>174</v>
          </cell>
        </row>
        <row r="363">
          <cell r="A363">
            <v>174</v>
          </cell>
        </row>
        <row r="364">
          <cell r="A364">
            <v>175</v>
          </cell>
        </row>
        <row r="365">
          <cell r="A365">
            <v>175</v>
          </cell>
        </row>
        <row r="366">
          <cell r="A366">
            <v>176</v>
          </cell>
        </row>
        <row r="367">
          <cell r="A367">
            <v>176</v>
          </cell>
        </row>
        <row r="368">
          <cell r="A368">
            <v>177</v>
          </cell>
        </row>
        <row r="369">
          <cell r="A369">
            <v>177</v>
          </cell>
        </row>
        <row r="370">
          <cell r="A370">
            <v>178</v>
          </cell>
        </row>
        <row r="371">
          <cell r="A371">
            <v>178</v>
          </cell>
        </row>
        <row r="372">
          <cell r="A372">
            <v>179</v>
          </cell>
        </row>
        <row r="373">
          <cell r="A373">
            <v>179</v>
          </cell>
        </row>
        <row r="374">
          <cell r="A374">
            <v>180</v>
          </cell>
        </row>
        <row r="375">
          <cell r="A375">
            <v>180</v>
          </cell>
        </row>
        <row r="376">
          <cell r="A376">
            <v>181</v>
          </cell>
        </row>
        <row r="377">
          <cell r="A377">
            <v>181</v>
          </cell>
        </row>
        <row r="378">
          <cell r="A378">
            <v>182</v>
          </cell>
        </row>
        <row r="379">
          <cell r="A379">
            <v>182</v>
          </cell>
        </row>
        <row r="380">
          <cell r="A380">
            <v>183</v>
          </cell>
        </row>
        <row r="381">
          <cell r="A381">
            <v>183</v>
          </cell>
        </row>
        <row r="382">
          <cell r="A382">
            <v>184</v>
          </cell>
        </row>
        <row r="383">
          <cell r="A383">
            <v>184</v>
          </cell>
        </row>
        <row r="384">
          <cell r="A384">
            <v>185</v>
          </cell>
        </row>
        <row r="385">
          <cell r="A385">
            <v>185</v>
          </cell>
        </row>
        <row r="386">
          <cell r="A386">
            <v>186</v>
          </cell>
        </row>
        <row r="387">
          <cell r="A387">
            <v>186</v>
          </cell>
        </row>
        <row r="388">
          <cell r="A388">
            <v>187</v>
          </cell>
        </row>
        <row r="389">
          <cell r="A389">
            <v>187</v>
          </cell>
        </row>
        <row r="390">
          <cell r="A390">
            <v>188</v>
          </cell>
        </row>
        <row r="391">
          <cell r="A391">
            <v>188</v>
          </cell>
        </row>
        <row r="392">
          <cell r="A392">
            <v>189</v>
          </cell>
        </row>
        <row r="393">
          <cell r="A393">
            <v>189</v>
          </cell>
        </row>
        <row r="394">
          <cell r="A394">
            <v>190</v>
          </cell>
        </row>
        <row r="395">
          <cell r="A395">
            <v>190</v>
          </cell>
        </row>
        <row r="396">
          <cell r="A396">
            <v>191</v>
          </cell>
        </row>
        <row r="397">
          <cell r="A397">
            <v>191</v>
          </cell>
        </row>
        <row r="398">
          <cell r="A398">
            <v>192</v>
          </cell>
        </row>
        <row r="399">
          <cell r="A399">
            <v>192</v>
          </cell>
        </row>
        <row r="400">
          <cell r="A400">
            <v>193</v>
          </cell>
        </row>
        <row r="401">
          <cell r="A401">
            <v>193</v>
          </cell>
        </row>
        <row r="402">
          <cell r="A402">
            <v>194</v>
          </cell>
        </row>
        <row r="403">
          <cell r="A403">
            <v>194</v>
          </cell>
        </row>
        <row r="404">
          <cell r="A404">
            <v>195</v>
          </cell>
        </row>
        <row r="405">
          <cell r="A405">
            <v>195</v>
          </cell>
        </row>
        <row r="406">
          <cell r="A406">
            <v>196</v>
          </cell>
        </row>
        <row r="407">
          <cell r="A407">
            <v>196</v>
          </cell>
        </row>
        <row r="408">
          <cell r="A408">
            <v>197</v>
          </cell>
        </row>
        <row r="409">
          <cell r="A409">
            <v>197</v>
          </cell>
        </row>
        <row r="410">
          <cell r="A410">
            <v>198</v>
          </cell>
        </row>
        <row r="411">
          <cell r="A411">
            <v>198</v>
          </cell>
        </row>
        <row r="412">
          <cell r="A412">
            <v>199</v>
          </cell>
        </row>
        <row r="413">
          <cell r="A413">
            <v>199</v>
          </cell>
        </row>
        <row r="414">
          <cell r="A414">
            <v>200</v>
          </cell>
        </row>
        <row r="415">
          <cell r="A415">
            <v>200</v>
          </cell>
        </row>
        <row r="416">
          <cell r="A416">
            <v>201</v>
          </cell>
        </row>
        <row r="417">
          <cell r="A417">
            <v>201</v>
          </cell>
        </row>
        <row r="418">
          <cell r="A418">
            <v>202</v>
          </cell>
        </row>
        <row r="419">
          <cell r="A419">
            <v>202</v>
          </cell>
        </row>
        <row r="420">
          <cell r="A420">
            <v>203</v>
          </cell>
        </row>
        <row r="421">
          <cell r="A421">
            <v>203</v>
          </cell>
        </row>
        <row r="422">
          <cell r="A422">
            <v>204</v>
          </cell>
        </row>
        <row r="423">
          <cell r="A423">
            <v>204</v>
          </cell>
        </row>
        <row r="424">
          <cell r="A424">
            <v>205</v>
          </cell>
        </row>
        <row r="425">
          <cell r="A425">
            <v>205</v>
          </cell>
        </row>
        <row r="426">
          <cell r="A426">
            <v>206</v>
          </cell>
        </row>
        <row r="427">
          <cell r="A427">
            <v>206</v>
          </cell>
        </row>
        <row r="428">
          <cell r="A428">
            <v>207</v>
          </cell>
        </row>
        <row r="429">
          <cell r="A429">
            <v>207</v>
          </cell>
        </row>
        <row r="430">
          <cell r="A430">
            <v>208</v>
          </cell>
        </row>
        <row r="431">
          <cell r="A431">
            <v>208</v>
          </cell>
        </row>
        <row r="432">
          <cell r="A432">
            <v>209</v>
          </cell>
        </row>
        <row r="433">
          <cell r="A433">
            <v>209</v>
          </cell>
        </row>
        <row r="434">
          <cell r="A434">
            <v>210</v>
          </cell>
        </row>
        <row r="435">
          <cell r="A435">
            <v>210</v>
          </cell>
        </row>
        <row r="436">
          <cell r="A436">
            <v>211</v>
          </cell>
        </row>
        <row r="437">
          <cell r="A437">
            <v>211</v>
          </cell>
        </row>
        <row r="438">
          <cell r="A438">
            <v>212</v>
          </cell>
        </row>
        <row r="439">
          <cell r="A439">
            <v>212</v>
          </cell>
        </row>
        <row r="440">
          <cell r="A440">
            <v>213</v>
          </cell>
        </row>
        <row r="441">
          <cell r="A441">
            <v>213</v>
          </cell>
        </row>
        <row r="442">
          <cell r="A442">
            <v>214</v>
          </cell>
        </row>
        <row r="443">
          <cell r="A443">
            <v>214</v>
          </cell>
        </row>
        <row r="444">
          <cell r="A444">
            <v>215</v>
          </cell>
        </row>
        <row r="445">
          <cell r="A445">
            <v>215</v>
          </cell>
        </row>
        <row r="446">
          <cell r="A446">
            <v>216</v>
          </cell>
        </row>
        <row r="447">
          <cell r="A447">
            <v>216</v>
          </cell>
        </row>
        <row r="448">
          <cell r="A448">
            <v>217</v>
          </cell>
        </row>
        <row r="449">
          <cell r="A449">
            <v>217</v>
          </cell>
        </row>
        <row r="450">
          <cell r="A450">
            <v>218</v>
          </cell>
        </row>
        <row r="451">
          <cell r="A451">
            <v>218</v>
          </cell>
        </row>
        <row r="452">
          <cell r="A452">
            <v>219</v>
          </cell>
        </row>
        <row r="453">
          <cell r="A453">
            <v>219</v>
          </cell>
        </row>
        <row r="454">
          <cell r="A454">
            <v>220</v>
          </cell>
        </row>
        <row r="455">
          <cell r="A455">
            <v>220</v>
          </cell>
        </row>
        <row r="456">
          <cell r="A456">
            <v>221</v>
          </cell>
        </row>
        <row r="457">
          <cell r="A457">
            <v>221</v>
          </cell>
        </row>
        <row r="458">
          <cell r="A458">
            <v>222</v>
          </cell>
        </row>
        <row r="459">
          <cell r="A459">
            <v>222</v>
          </cell>
        </row>
        <row r="460">
          <cell r="A460">
            <v>223</v>
          </cell>
        </row>
        <row r="461">
          <cell r="A461">
            <v>223</v>
          </cell>
        </row>
        <row r="462">
          <cell r="A462">
            <v>224</v>
          </cell>
        </row>
        <row r="463">
          <cell r="A463">
            <v>224</v>
          </cell>
        </row>
        <row r="464">
          <cell r="A464">
            <v>225</v>
          </cell>
        </row>
        <row r="465">
          <cell r="A465">
            <v>225</v>
          </cell>
        </row>
        <row r="466">
          <cell r="A466">
            <v>226</v>
          </cell>
        </row>
        <row r="467">
          <cell r="A467">
            <v>226</v>
          </cell>
        </row>
        <row r="468">
          <cell r="A468">
            <v>227</v>
          </cell>
        </row>
        <row r="469">
          <cell r="A469">
            <v>227</v>
          </cell>
        </row>
        <row r="470">
          <cell r="A470">
            <v>228</v>
          </cell>
        </row>
        <row r="471">
          <cell r="A471">
            <v>228</v>
          </cell>
        </row>
        <row r="472">
          <cell r="A472">
            <v>229</v>
          </cell>
        </row>
        <row r="473">
          <cell r="A473">
            <v>229</v>
          </cell>
        </row>
        <row r="474">
          <cell r="A474">
            <v>230</v>
          </cell>
        </row>
        <row r="475">
          <cell r="A475">
            <v>230</v>
          </cell>
        </row>
        <row r="476">
          <cell r="A476">
            <v>231</v>
          </cell>
        </row>
        <row r="477">
          <cell r="A477">
            <v>231</v>
          </cell>
        </row>
        <row r="478">
          <cell r="A478">
            <v>232</v>
          </cell>
        </row>
        <row r="479">
          <cell r="A479">
            <v>232</v>
          </cell>
        </row>
        <row r="480">
          <cell r="A480">
            <v>233</v>
          </cell>
        </row>
        <row r="481">
          <cell r="A481">
            <v>233</v>
          </cell>
        </row>
        <row r="482">
          <cell r="A482">
            <v>234</v>
          </cell>
        </row>
        <row r="483">
          <cell r="A483">
            <v>234</v>
          </cell>
        </row>
        <row r="484">
          <cell r="A484">
            <v>235</v>
          </cell>
        </row>
        <row r="485">
          <cell r="A485">
            <v>235</v>
          </cell>
        </row>
        <row r="486">
          <cell r="A486">
            <v>236</v>
          </cell>
        </row>
        <row r="487">
          <cell r="A487">
            <v>236</v>
          </cell>
        </row>
        <row r="488">
          <cell r="A488">
            <v>237</v>
          </cell>
        </row>
        <row r="489">
          <cell r="A489">
            <v>237</v>
          </cell>
        </row>
        <row r="490">
          <cell r="A490">
            <v>238</v>
          </cell>
        </row>
        <row r="491">
          <cell r="A491">
            <v>238</v>
          </cell>
        </row>
        <row r="492">
          <cell r="A492">
            <v>239</v>
          </cell>
        </row>
        <row r="493">
          <cell r="A493">
            <v>239</v>
          </cell>
        </row>
        <row r="494">
          <cell r="A494">
            <v>240</v>
          </cell>
        </row>
        <row r="495">
          <cell r="A495">
            <v>240</v>
          </cell>
        </row>
        <row r="496">
          <cell r="A496">
            <v>241</v>
          </cell>
        </row>
        <row r="497">
          <cell r="A497">
            <v>241</v>
          </cell>
        </row>
        <row r="498">
          <cell r="A498">
            <v>242</v>
          </cell>
        </row>
        <row r="499">
          <cell r="A499">
            <v>242</v>
          </cell>
        </row>
        <row r="500">
          <cell r="A500">
            <v>243</v>
          </cell>
        </row>
        <row r="501">
          <cell r="A501">
            <v>243</v>
          </cell>
        </row>
        <row r="502">
          <cell r="A502">
            <v>244</v>
          </cell>
        </row>
        <row r="503">
          <cell r="A503">
            <v>244</v>
          </cell>
        </row>
        <row r="504">
          <cell r="A504">
            <v>245</v>
          </cell>
        </row>
        <row r="505">
          <cell r="A505">
            <v>245</v>
          </cell>
        </row>
        <row r="506">
          <cell r="A506">
            <v>246</v>
          </cell>
        </row>
        <row r="507">
          <cell r="A507">
            <v>246</v>
          </cell>
        </row>
        <row r="508">
          <cell r="A508">
            <v>247</v>
          </cell>
        </row>
        <row r="509">
          <cell r="A509">
            <v>247</v>
          </cell>
        </row>
        <row r="510">
          <cell r="A510">
            <v>248</v>
          </cell>
        </row>
        <row r="511">
          <cell r="A511">
            <v>248</v>
          </cell>
        </row>
        <row r="512">
          <cell r="A512">
            <v>249</v>
          </cell>
        </row>
        <row r="513">
          <cell r="A513">
            <v>249</v>
          </cell>
        </row>
        <row r="514">
          <cell r="A514">
            <v>250</v>
          </cell>
        </row>
        <row r="515">
          <cell r="A515">
            <v>250</v>
          </cell>
        </row>
        <row r="516">
          <cell r="A516">
            <v>251</v>
          </cell>
        </row>
        <row r="517">
          <cell r="A517">
            <v>251</v>
          </cell>
        </row>
        <row r="518">
          <cell r="A518">
            <v>252</v>
          </cell>
        </row>
        <row r="519">
          <cell r="A519">
            <v>252</v>
          </cell>
        </row>
        <row r="520">
          <cell r="A520">
            <v>253</v>
          </cell>
        </row>
        <row r="521">
          <cell r="A521">
            <v>253</v>
          </cell>
        </row>
        <row r="522">
          <cell r="A522">
            <v>254</v>
          </cell>
        </row>
        <row r="523">
          <cell r="A523">
            <v>254</v>
          </cell>
        </row>
        <row r="524">
          <cell r="A524">
            <v>255</v>
          </cell>
        </row>
        <row r="525">
          <cell r="A525">
            <v>255</v>
          </cell>
        </row>
        <row r="526">
          <cell r="A526">
            <v>256</v>
          </cell>
        </row>
        <row r="527">
          <cell r="A527">
            <v>256</v>
          </cell>
        </row>
        <row r="528">
          <cell r="A528">
            <v>257</v>
          </cell>
        </row>
        <row r="529">
          <cell r="A529">
            <v>257</v>
          </cell>
        </row>
        <row r="530">
          <cell r="A530">
            <v>258</v>
          </cell>
        </row>
        <row r="531">
          <cell r="A531">
            <v>258</v>
          </cell>
        </row>
        <row r="532">
          <cell r="A532">
            <v>259</v>
          </cell>
        </row>
        <row r="533">
          <cell r="A533">
            <v>259</v>
          </cell>
        </row>
        <row r="534">
          <cell r="A534">
            <v>260</v>
          </cell>
        </row>
        <row r="535">
          <cell r="A535">
            <v>260</v>
          </cell>
        </row>
        <row r="536">
          <cell r="A536">
            <v>261</v>
          </cell>
        </row>
        <row r="537">
          <cell r="A537">
            <v>261</v>
          </cell>
        </row>
        <row r="538">
          <cell r="A538">
            <v>262</v>
          </cell>
        </row>
        <row r="539">
          <cell r="A539">
            <v>262</v>
          </cell>
        </row>
        <row r="540">
          <cell r="A540">
            <v>263</v>
          </cell>
        </row>
        <row r="541">
          <cell r="A541">
            <v>263</v>
          </cell>
        </row>
        <row r="542">
          <cell r="A542">
            <v>264</v>
          </cell>
        </row>
        <row r="543">
          <cell r="A543">
            <v>264</v>
          </cell>
        </row>
        <row r="544">
          <cell r="A544">
            <v>265</v>
          </cell>
        </row>
        <row r="545">
          <cell r="A545">
            <v>265</v>
          </cell>
        </row>
        <row r="546">
          <cell r="A546">
            <v>266</v>
          </cell>
        </row>
        <row r="547">
          <cell r="A547">
            <v>266</v>
          </cell>
        </row>
        <row r="548">
          <cell r="A548">
            <v>267</v>
          </cell>
        </row>
        <row r="549">
          <cell r="A549">
            <v>267</v>
          </cell>
        </row>
        <row r="550">
          <cell r="A550">
            <v>268</v>
          </cell>
        </row>
        <row r="551">
          <cell r="A551">
            <v>268</v>
          </cell>
        </row>
        <row r="552">
          <cell r="A552">
            <v>269</v>
          </cell>
        </row>
        <row r="553">
          <cell r="A553">
            <v>269</v>
          </cell>
        </row>
        <row r="554">
          <cell r="A554">
            <v>270</v>
          </cell>
        </row>
        <row r="555">
          <cell r="A555">
            <v>270</v>
          </cell>
        </row>
        <row r="556">
          <cell r="A556">
            <v>271</v>
          </cell>
        </row>
        <row r="557">
          <cell r="A557">
            <v>271</v>
          </cell>
        </row>
        <row r="558">
          <cell r="A558">
            <v>272</v>
          </cell>
        </row>
        <row r="559">
          <cell r="A559">
            <v>272</v>
          </cell>
        </row>
        <row r="560">
          <cell r="A560">
            <v>273</v>
          </cell>
        </row>
        <row r="561">
          <cell r="A561">
            <v>273</v>
          </cell>
        </row>
        <row r="562">
          <cell r="A562">
            <v>274</v>
          </cell>
        </row>
        <row r="563">
          <cell r="A563">
            <v>274</v>
          </cell>
        </row>
        <row r="564">
          <cell r="A564">
            <v>275</v>
          </cell>
        </row>
        <row r="565">
          <cell r="A565">
            <v>275</v>
          </cell>
        </row>
        <row r="566">
          <cell r="A566">
            <v>276</v>
          </cell>
        </row>
        <row r="567">
          <cell r="A567">
            <v>276</v>
          </cell>
        </row>
        <row r="568">
          <cell r="A568">
            <v>277</v>
          </cell>
        </row>
        <row r="569">
          <cell r="A569">
            <v>277</v>
          </cell>
        </row>
        <row r="570">
          <cell r="A570">
            <v>278</v>
          </cell>
        </row>
        <row r="571">
          <cell r="A571">
            <v>278</v>
          </cell>
        </row>
        <row r="572">
          <cell r="A572">
            <v>279</v>
          </cell>
        </row>
        <row r="573">
          <cell r="A573">
            <v>279</v>
          </cell>
        </row>
        <row r="574">
          <cell r="A574">
            <v>280</v>
          </cell>
        </row>
        <row r="575">
          <cell r="A575">
            <v>280</v>
          </cell>
        </row>
        <row r="576">
          <cell r="A576">
            <v>281</v>
          </cell>
        </row>
        <row r="577">
          <cell r="A577">
            <v>281</v>
          </cell>
        </row>
        <row r="578">
          <cell r="A578">
            <v>282</v>
          </cell>
        </row>
        <row r="579">
          <cell r="A579">
            <v>282</v>
          </cell>
        </row>
        <row r="580">
          <cell r="A580">
            <v>283</v>
          </cell>
        </row>
        <row r="581">
          <cell r="A581">
            <v>283</v>
          </cell>
        </row>
        <row r="582">
          <cell r="A582">
            <v>284</v>
          </cell>
        </row>
        <row r="583">
          <cell r="A583">
            <v>284</v>
          </cell>
        </row>
        <row r="584">
          <cell r="A584">
            <v>285</v>
          </cell>
        </row>
        <row r="585">
          <cell r="A585">
            <v>285</v>
          </cell>
        </row>
        <row r="586">
          <cell r="A586">
            <v>286</v>
          </cell>
        </row>
        <row r="587">
          <cell r="A587">
            <v>286</v>
          </cell>
        </row>
        <row r="588">
          <cell r="A588">
            <v>287</v>
          </cell>
        </row>
        <row r="589">
          <cell r="A589">
            <v>287</v>
          </cell>
        </row>
        <row r="590">
          <cell r="A590">
            <v>288</v>
          </cell>
        </row>
        <row r="591">
          <cell r="A591">
            <v>288</v>
          </cell>
        </row>
        <row r="592">
          <cell r="A592">
            <v>289</v>
          </cell>
        </row>
        <row r="593">
          <cell r="A593">
            <v>289</v>
          </cell>
        </row>
        <row r="594">
          <cell r="A594">
            <v>290</v>
          </cell>
        </row>
        <row r="595">
          <cell r="A595">
            <v>290</v>
          </cell>
        </row>
        <row r="596">
          <cell r="A596">
            <v>291</v>
          </cell>
        </row>
        <row r="597">
          <cell r="A597">
            <v>291</v>
          </cell>
        </row>
        <row r="598">
          <cell r="A598">
            <v>292</v>
          </cell>
        </row>
        <row r="599">
          <cell r="A599">
            <v>292</v>
          </cell>
        </row>
        <row r="600">
          <cell r="A600">
            <v>293</v>
          </cell>
        </row>
        <row r="601">
          <cell r="A601">
            <v>293</v>
          </cell>
        </row>
        <row r="602">
          <cell r="A602">
            <v>294</v>
          </cell>
        </row>
        <row r="603">
          <cell r="A603">
            <v>294</v>
          </cell>
        </row>
        <row r="604">
          <cell r="A604">
            <v>295</v>
          </cell>
        </row>
        <row r="605">
          <cell r="A605">
            <v>295</v>
          </cell>
        </row>
        <row r="606">
          <cell r="A606">
            <v>296</v>
          </cell>
        </row>
        <row r="607">
          <cell r="A607">
            <v>296</v>
          </cell>
        </row>
        <row r="608">
          <cell r="A608">
            <v>297</v>
          </cell>
        </row>
        <row r="609">
          <cell r="A609">
            <v>297</v>
          </cell>
        </row>
        <row r="610">
          <cell r="A610">
            <v>298</v>
          </cell>
        </row>
        <row r="611">
          <cell r="A611">
            <v>298</v>
          </cell>
        </row>
        <row r="612">
          <cell r="A612">
            <v>299</v>
          </cell>
        </row>
        <row r="613">
          <cell r="A613">
            <v>299</v>
          </cell>
        </row>
        <row r="614">
          <cell r="A614">
            <v>300</v>
          </cell>
        </row>
        <row r="615">
          <cell r="A615">
            <v>300</v>
          </cell>
        </row>
        <row r="616">
          <cell r="A616">
            <v>301</v>
          </cell>
        </row>
        <row r="617">
          <cell r="A617">
            <v>301</v>
          </cell>
        </row>
        <row r="618">
          <cell r="A618">
            <v>302</v>
          </cell>
        </row>
        <row r="619">
          <cell r="A619">
            <v>302</v>
          </cell>
        </row>
        <row r="620">
          <cell r="A620">
            <v>303</v>
          </cell>
        </row>
        <row r="621">
          <cell r="A621">
            <v>303</v>
          </cell>
        </row>
        <row r="622">
          <cell r="A622">
            <v>304</v>
          </cell>
        </row>
        <row r="623">
          <cell r="A623">
            <v>304</v>
          </cell>
        </row>
        <row r="624">
          <cell r="A624">
            <v>305</v>
          </cell>
        </row>
        <row r="625">
          <cell r="A625">
            <v>305</v>
          </cell>
        </row>
        <row r="626">
          <cell r="A626">
            <v>306</v>
          </cell>
        </row>
        <row r="627">
          <cell r="A627">
            <v>306</v>
          </cell>
        </row>
        <row r="628">
          <cell r="A628">
            <v>307</v>
          </cell>
        </row>
        <row r="629">
          <cell r="A629">
            <v>307</v>
          </cell>
        </row>
        <row r="630">
          <cell r="A630">
            <v>308</v>
          </cell>
        </row>
        <row r="631">
          <cell r="A631">
            <v>308</v>
          </cell>
        </row>
        <row r="632">
          <cell r="A632">
            <v>309</v>
          </cell>
        </row>
        <row r="633">
          <cell r="A633">
            <v>309</v>
          </cell>
        </row>
        <row r="634">
          <cell r="A634">
            <v>310</v>
          </cell>
        </row>
        <row r="635">
          <cell r="A635">
            <v>310</v>
          </cell>
        </row>
        <row r="636">
          <cell r="A636">
            <v>311</v>
          </cell>
        </row>
        <row r="637">
          <cell r="A637">
            <v>311</v>
          </cell>
        </row>
        <row r="638">
          <cell r="A638">
            <v>312</v>
          </cell>
        </row>
        <row r="639">
          <cell r="A639">
            <v>312</v>
          </cell>
        </row>
        <row r="640">
          <cell r="A640">
            <v>313</v>
          </cell>
        </row>
        <row r="641">
          <cell r="A641">
            <v>313</v>
          </cell>
        </row>
        <row r="642">
          <cell r="A642">
            <v>314</v>
          </cell>
        </row>
        <row r="643">
          <cell r="A643">
            <v>314</v>
          </cell>
        </row>
        <row r="644">
          <cell r="A644">
            <v>315</v>
          </cell>
        </row>
        <row r="645">
          <cell r="A645">
            <v>315</v>
          </cell>
        </row>
        <row r="646">
          <cell r="A646">
            <v>316</v>
          </cell>
        </row>
        <row r="647">
          <cell r="A647">
            <v>316</v>
          </cell>
        </row>
        <row r="648">
          <cell r="A648">
            <v>317</v>
          </cell>
        </row>
        <row r="649">
          <cell r="A649">
            <v>317</v>
          </cell>
        </row>
        <row r="650">
          <cell r="A650">
            <v>318</v>
          </cell>
        </row>
        <row r="651">
          <cell r="A651">
            <v>318</v>
          </cell>
        </row>
        <row r="652">
          <cell r="A652">
            <v>319</v>
          </cell>
        </row>
        <row r="653">
          <cell r="A653">
            <v>319</v>
          </cell>
        </row>
        <row r="654">
          <cell r="A654">
            <v>320</v>
          </cell>
        </row>
        <row r="655">
          <cell r="A655">
            <v>320</v>
          </cell>
        </row>
        <row r="656">
          <cell r="A656">
            <v>321</v>
          </cell>
        </row>
        <row r="657">
          <cell r="A657">
            <v>321</v>
          </cell>
        </row>
        <row r="658">
          <cell r="A658">
            <v>322</v>
          </cell>
        </row>
        <row r="659">
          <cell r="A659">
            <v>322</v>
          </cell>
        </row>
        <row r="660">
          <cell r="A660">
            <v>323</v>
          </cell>
        </row>
        <row r="661">
          <cell r="A661">
            <v>323</v>
          </cell>
        </row>
        <row r="662">
          <cell r="A662">
            <v>324</v>
          </cell>
        </row>
        <row r="663">
          <cell r="A663">
            <v>324</v>
          </cell>
        </row>
        <row r="664">
          <cell r="A664">
            <v>325</v>
          </cell>
        </row>
        <row r="665">
          <cell r="A665">
            <v>325</v>
          </cell>
        </row>
        <row r="666">
          <cell r="A666">
            <v>326</v>
          </cell>
        </row>
        <row r="667">
          <cell r="A667">
            <v>326</v>
          </cell>
        </row>
        <row r="668">
          <cell r="A668">
            <v>327</v>
          </cell>
        </row>
        <row r="669">
          <cell r="A669">
            <v>327</v>
          </cell>
        </row>
        <row r="670">
          <cell r="A670">
            <v>328</v>
          </cell>
        </row>
        <row r="671">
          <cell r="A671">
            <v>328</v>
          </cell>
        </row>
        <row r="672">
          <cell r="A672">
            <v>329</v>
          </cell>
        </row>
        <row r="673">
          <cell r="A673">
            <v>329</v>
          </cell>
        </row>
        <row r="674">
          <cell r="A674">
            <v>330</v>
          </cell>
        </row>
        <row r="675">
          <cell r="A675">
            <v>330</v>
          </cell>
        </row>
        <row r="676">
          <cell r="A676">
            <v>331</v>
          </cell>
        </row>
        <row r="677">
          <cell r="A677">
            <v>331</v>
          </cell>
        </row>
        <row r="678">
          <cell r="A678">
            <v>332</v>
          </cell>
        </row>
        <row r="679">
          <cell r="A679">
            <v>332</v>
          </cell>
        </row>
        <row r="680">
          <cell r="A680">
            <v>333</v>
          </cell>
        </row>
        <row r="681">
          <cell r="A681">
            <v>333</v>
          </cell>
        </row>
        <row r="682">
          <cell r="A682">
            <v>334</v>
          </cell>
        </row>
        <row r="683">
          <cell r="A683">
            <v>334</v>
          </cell>
        </row>
        <row r="684">
          <cell r="A684">
            <v>335</v>
          </cell>
        </row>
        <row r="685">
          <cell r="A685">
            <v>335</v>
          </cell>
        </row>
        <row r="686">
          <cell r="A686">
            <v>336</v>
          </cell>
        </row>
        <row r="687">
          <cell r="A687">
            <v>336</v>
          </cell>
        </row>
        <row r="688">
          <cell r="A688">
            <v>337</v>
          </cell>
        </row>
        <row r="689">
          <cell r="A689">
            <v>337</v>
          </cell>
        </row>
        <row r="690">
          <cell r="A690">
            <v>338</v>
          </cell>
        </row>
        <row r="691">
          <cell r="A691">
            <v>338</v>
          </cell>
        </row>
        <row r="692">
          <cell r="A692">
            <v>339</v>
          </cell>
        </row>
        <row r="693">
          <cell r="A693">
            <v>339</v>
          </cell>
        </row>
        <row r="694">
          <cell r="A694">
            <v>340</v>
          </cell>
        </row>
        <row r="695">
          <cell r="A695">
            <v>340</v>
          </cell>
        </row>
        <row r="696">
          <cell r="A696">
            <v>341</v>
          </cell>
        </row>
        <row r="697">
          <cell r="A697">
            <v>341</v>
          </cell>
        </row>
        <row r="698">
          <cell r="A698">
            <v>342</v>
          </cell>
        </row>
        <row r="699">
          <cell r="A699">
            <v>342</v>
          </cell>
        </row>
        <row r="700">
          <cell r="A700">
            <v>343</v>
          </cell>
        </row>
        <row r="701">
          <cell r="A701">
            <v>343</v>
          </cell>
        </row>
        <row r="702">
          <cell r="A702">
            <v>344</v>
          </cell>
        </row>
        <row r="703">
          <cell r="A703">
            <v>344</v>
          </cell>
        </row>
        <row r="704">
          <cell r="A704">
            <v>345</v>
          </cell>
        </row>
        <row r="705">
          <cell r="A705">
            <v>345</v>
          </cell>
        </row>
        <row r="706">
          <cell r="A706">
            <v>346</v>
          </cell>
        </row>
        <row r="707">
          <cell r="A707">
            <v>346</v>
          </cell>
        </row>
        <row r="708">
          <cell r="A708">
            <v>347</v>
          </cell>
        </row>
        <row r="709">
          <cell r="A709">
            <v>347</v>
          </cell>
        </row>
        <row r="710">
          <cell r="A710">
            <v>348</v>
          </cell>
        </row>
        <row r="711">
          <cell r="A711">
            <v>348</v>
          </cell>
        </row>
        <row r="712">
          <cell r="A712">
            <v>349</v>
          </cell>
        </row>
        <row r="713">
          <cell r="A713">
            <v>349</v>
          </cell>
        </row>
        <row r="714">
          <cell r="A714">
            <v>350</v>
          </cell>
        </row>
        <row r="715">
          <cell r="A715">
            <v>350</v>
          </cell>
        </row>
        <row r="716">
          <cell r="A716">
            <v>351</v>
          </cell>
        </row>
        <row r="717">
          <cell r="A717">
            <v>351</v>
          </cell>
        </row>
        <row r="718">
          <cell r="A718">
            <v>352</v>
          </cell>
        </row>
        <row r="719">
          <cell r="A719">
            <v>352</v>
          </cell>
        </row>
        <row r="720">
          <cell r="A720">
            <v>353</v>
          </cell>
        </row>
        <row r="721">
          <cell r="A721">
            <v>353</v>
          </cell>
        </row>
        <row r="722">
          <cell r="A722">
            <v>354</v>
          </cell>
        </row>
        <row r="723">
          <cell r="A723">
            <v>354</v>
          </cell>
        </row>
        <row r="724">
          <cell r="A724">
            <v>355</v>
          </cell>
        </row>
        <row r="725">
          <cell r="A725">
            <v>355</v>
          </cell>
        </row>
        <row r="726">
          <cell r="A726">
            <v>356</v>
          </cell>
        </row>
        <row r="727">
          <cell r="A727">
            <v>356</v>
          </cell>
        </row>
        <row r="728">
          <cell r="A728">
            <v>357</v>
          </cell>
        </row>
        <row r="729">
          <cell r="A729">
            <v>357</v>
          </cell>
        </row>
        <row r="730">
          <cell r="A730">
            <v>358</v>
          </cell>
        </row>
        <row r="731">
          <cell r="A731">
            <v>358</v>
          </cell>
        </row>
        <row r="732">
          <cell r="A732">
            <v>359</v>
          </cell>
        </row>
        <row r="733">
          <cell r="A733">
            <v>359</v>
          </cell>
        </row>
        <row r="734">
          <cell r="A734">
            <v>360</v>
          </cell>
        </row>
        <row r="735">
          <cell r="A735">
            <v>360</v>
          </cell>
        </row>
        <row r="736">
          <cell r="A736">
            <v>361</v>
          </cell>
        </row>
        <row r="737">
          <cell r="A737">
            <v>361</v>
          </cell>
        </row>
        <row r="738">
          <cell r="A738">
            <v>362</v>
          </cell>
        </row>
        <row r="739">
          <cell r="A739">
            <v>362</v>
          </cell>
        </row>
        <row r="740">
          <cell r="A740">
            <v>363</v>
          </cell>
        </row>
        <row r="741">
          <cell r="A741">
            <v>363</v>
          </cell>
        </row>
        <row r="742">
          <cell r="A742">
            <v>364</v>
          </cell>
        </row>
        <row r="743">
          <cell r="A743">
            <v>364</v>
          </cell>
        </row>
        <row r="744">
          <cell r="A744">
            <v>365</v>
          </cell>
        </row>
        <row r="745">
          <cell r="A745">
            <v>365</v>
          </cell>
        </row>
        <row r="746">
          <cell r="A746">
            <v>366</v>
          </cell>
        </row>
        <row r="747">
          <cell r="A747">
            <v>366</v>
          </cell>
        </row>
        <row r="748">
          <cell r="A748">
            <v>367</v>
          </cell>
        </row>
        <row r="749">
          <cell r="A749">
            <v>367</v>
          </cell>
        </row>
        <row r="750">
          <cell r="A750">
            <v>368</v>
          </cell>
        </row>
        <row r="751">
          <cell r="A751">
            <v>368</v>
          </cell>
        </row>
        <row r="752">
          <cell r="A752">
            <v>369</v>
          </cell>
        </row>
        <row r="753">
          <cell r="A753">
            <v>369</v>
          </cell>
        </row>
        <row r="754">
          <cell r="A754">
            <v>370</v>
          </cell>
        </row>
        <row r="755">
          <cell r="A755">
            <v>370</v>
          </cell>
        </row>
        <row r="756">
          <cell r="A756">
            <v>371</v>
          </cell>
        </row>
        <row r="757">
          <cell r="A757">
            <v>371</v>
          </cell>
        </row>
        <row r="758">
          <cell r="A758">
            <v>372</v>
          </cell>
        </row>
        <row r="759">
          <cell r="A759">
            <v>372</v>
          </cell>
        </row>
        <row r="760">
          <cell r="A760">
            <v>373</v>
          </cell>
        </row>
        <row r="761">
          <cell r="A761">
            <v>373</v>
          </cell>
        </row>
        <row r="762">
          <cell r="A762">
            <v>374</v>
          </cell>
        </row>
        <row r="763">
          <cell r="A763">
            <v>374</v>
          </cell>
        </row>
        <row r="764">
          <cell r="A764">
            <v>375</v>
          </cell>
        </row>
        <row r="765">
          <cell r="A765">
            <v>375</v>
          </cell>
        </row>
        <row r="766">
          <cell r="A766">
            <v>376</v>
          </cell>
        </row>
        <row r="767">
          <cell r="A767">
            <v>376</v>
          </cell>
        </row>
        <row r="768">
          <cell r="A768">
            <v>377</v>
          </cell>
        </row>
        <row r="769">
          <cell r="A769">
            <v>377</v>
          </cell>
        </row>
        <row r="770">
          <cell r="A770">
            <v>378</v>
          </cell>
        </row>
        <row r="771">
          <cell r="A771">
            <v>378</v>
          </cell>
        </row>
        <row r="772">
          <cell r="A772">
            <v>379</v>
          </cell>
        </row>
        <row r="773">
          <cell r="A773">
            <v>379</v>
          </cell>
        </row>
        <row r="774">
          <cell r="A774">
            <v>380</v>
          </cell>
        </row>
        <row r="775">
          <cell r="A775">
            <v>380</v>
          </cell>
        </row>
        <row r="776">
          <cell r="A776">
            <v>381</v>
          </cell>
        </row>
        <row r="777">
          <cell r="A777">
            <v>381</v>
          </cell>
        </row>
        <row r="778">
          <cell r="A778">
            <v>382</v>
          </cell>
        </row>
        <row r="779">
          <cell r="A779">
            <v>382</v>
          </cell>
        </row>
        <row r="780">
          <cell r="A780">
            <v>383</v>
          </cell>
        </row>
        <row r="781">
          <cell r="A781">
            <v>383</v>
          </cell>
        </row>
        <row r="782">
          <cell r="A782">
            <v>384</v>
          </cell>
        </row>
        <row r="783">
          <cell r="A783">
            <v>384</v>
          </cell>
        </row>
        <row r="784">
          <cell r="A784">
            <v>385</v>
          </cell>
        </row>
        <row r="785">
          <cell r="A785">
            <v>385</v>
          </cell>
        </row>
        <row r="786">
          <cell r="A786">
            <v>386</v>
          </cell>
        </row>
        <row r="787">
          <cell r="A787">
            <v>386</v>
          </cell>
        </row>
        <row r="788">
          <cell r="A788">
            <v>387</v>
          </cell>
        </row>
        <row r="789">
          <cell r="A789">
            <v>387</v>
          </cell>
        </row>
        <row r="790">
          <cell r="A790">
            <v>388</v>
          </cell>
        </row>
        <row r="791">
          <cell r="A791">
            <v>388</v>
          </cell>
        </row>
        <row r="792">
          <cell r="A792">
            <v>389</v>
          </cell>
        </row>
        <row r="793">
          <cell r="A793">
            <v>389</v>
          </cell>
        </row>
        <row r="794">
          <cell r="A794">
            <v>390</v>
          </cell>
        </row>
        <row r="795">
          <cell r="A795">
            <v>390</v>
          </cell>
        </row>
        <row r="796">
          <cell r="A796">
            <v>391</v>
          </cell>
        </row>
        <row r="797">
          <cell r="A797">
            <v>391</v>
          </cell>
        </row>
        <row r="798">
          <cell r="A798">
            <v>392</v>
          </cell>
        </row>
        <row r="799">
          <cell r="A799">
            <v>392</v>
          </cell>
        </row>
        <row r="800">
          <cell r="A800">
            <v>393</v>
          </cell>
        </row>
        <row r="801">
          <cell r="A801">
            <v>393</v>
          </cell>
        </row>
        <row r="802">
          <cell r="A802">
            <v>394</v>
          </cell>
        </row>
        <row r="803">
          <cell r="A803">
            <v>394</v>
          </cell>
        </row>
        <row r="804">
          <cell r="A804">
            <v>395</v>
          </cell>
        </row>
        <row r="805">
          <cell r="A805">
            <v>395</v>
          </cell>
        </row>
        <row r="806">
          <cell r="A806">
            <v>396</v>
          </cell>
        </row>
        <row r="807">
          <cell r="A807">
            <v>396</v>
          </cell>
        </row>
        <row r="808">
          <cell r="A808">
            <v>397</v>
          </cell>
        </row>
        <row r="809">
          <cell r="A809">
            <v>397</v>
          </cell>
        </row>
        <row r="810">
          <cell r="A810">
            <v>398</v>
          </cell>
        </row>
        <row r="811">
          <cell r="A811">
            <v>398</v>
          </cell>
        </row>
        <row r="812">
          <cell r="A812">
            <v>399</v>
          </cell>
        </row>
        <row r="813">
          <cell r="A813">
            <v>399</v>
          </cell>
        </row>
        <row r="814">
          <cell r="A814">
            <v>400</v>
          </cell>
        </row>
        <row r="815">
          <cell r="A815">
            <v>400</v>
          </cell>
        </row>
        <row r="816">
          <cell r="A816">
            <v>401</v>
          </cell>
        </row>
        <row r="817">
          <cell r="A817">
            <v>401</v>
          </cell>
        </row>
        <row r="818">
          <cell r="A818">
            <v>402</v>
          </cell>
        </row>
        <row r="819">
          <cell r="A819">
            <v>402</v>
          </cell>
        </row>
        <row r="820">
          <cell r="A820">
            <v>403</v>
          </cell>
        </row>
        <row r="821">
          <cell r="A821">
            <v>403</v>
          </cell>
        </row>
        <row r="822">
          <cell r="A822">
            <v>404</v>
          </cell>
        </row>
        <row r="823">
          <cell r="A823">
            <v>404</v>
          </cell>
        </row>
        <row r="824">
          <cell r="A824">
            <v>405</v>
          </cell>
        </row>
        <row r="825">
          <cell r="A825">
            <v>405</v>
          </cell>
        </row>
        <row r="826">
          <cell r="A826">
            <v>406</v>
          </cell>
        </row>
        <row r="827">
          <cell r="A827">
            <v>406</v>
          </cell>
        </row>
        <row r="828">
          <cell r="A828">
            <v>407</v>
          </cell>
        </row>
        <row r="829">
          <cell r="A829">
            <v>407</v>
          </cell>
        </row>
        <row r="830">
          <cell r="A830">
            <v>408</v>
          </cell>
        </row>
        <row r="831">
          <cell r="A831">
            <v>408</v>
          </cell>
        </row>
        <row r="832">
          <cell r="A832">
            <v>409</v>
          </cell>
        </row>
        <row r="833">
          <cell r="A833">
            <v>409</v>
          </cell>
        </row>
        <row r="834">
          <cell r="A834">
            <v>410</v>
          </cell>
        </row>
        <row r="835">
          <cell r="A835">
            <v>410</v>
          </cell>
        </row>
        <row r="836">
          <cell r="A836">
            <v>411</v>
          </cell>
        </row>
        <row r="837">
          <cell r="A837">
            <v>411</v>
          </cell>
        </row>
        <row r="838">
          <cell r="A838">
            <v>412</v>
          </cell>
        </row>
        <row r="839">
          <cell r="A839">
            <v>412</v>
          </cell>
        </row>
        <row r="840">
          <cell r="A840">
            <v>413</v>
          </cell>
        </row>
        <row r="841">
          <cell r="A841">
            <v>413</v>
          </cell>
        </row>
        <row r="842">
          <cell r="A842">
            <v>414</v>
          </cell>
        </row>
        <row r="843">
          <cell r="A843">
            <v>414</v>
          </cell>
        </row>
        <row r="844">
          <cell r="A844">
            <v>415</v>
          </cell>
        </row>
        <row r="845">
          <cell r="A845">
            <v>415</v>
          </cell>
        </row>
        <row r="846">
          <cell r="A846">
            <v>416</v>
          </cell>
        </row>
        <row r="847">
          <cell r="A847">
            <v>416</v>
          </cell>
        </row>
        <row r="848">
          <cell r="A848">
            <v>417</v>
          </cell>
        </row>
        <row r="849">
          <cell r="A849">
            <v>417</v>
          </cell>
        </row>
        <row r="850">
          <cell r="A850">
            <v>418</v>
          </cell>
        </row>
        <row r="851">
          <cell r="A851">
            <v>418</v>
          </cell>
        </row>
        <row r="852">
          <cell r="A852">
            <v>419</v>
          </cell>
        </row>
        <row r="853">
          <cell r="A853">
            <v>419</v>
          </cell>
        </row>
        <row r="854">
          <cell r="A854">
            <v>420</v>
          </cell>
        </row>
        <row r="855">
          <cell r="A855">
            <v>420</v>
          </cell>
        </row>
        <row r="856">
          <cell r="A856">
            <v>421</v>
          </cell>
        </row>
        <row r="857">
          <cell r="A857">
            <v>421</v>
          </cell>
        </row>
        <row r="858">
          <cell r="A858">
            <v>422</v>
          </cell>
        </row>
        <row r="859">
          <cell r="A859">
            <v>422</v>
          </cell>
        </row>
        <row r="860">
          <cell r="A860">
            <v>423</v>
          </cell>
        </row>
        <row r="861">
          <cell r="A861">
            <v>423</v>
          </cell>
        </row>
        <row r="862">
          <cell r="A862">
            <v>424</v>
          </cell>
        </row>
        <row r="863">
          <cell r="A863">
            <v>424</v>
          </cell>
        </row>
        <row r="864">
          <cell r="A864">
            <v>425</v>
          </cell>
        </row>
        <row r="865">
          <cell r="A865">
            <v>425</v>
          </cell>
        </row>
        <row r="866">
          <cell r="A866">
            <v>426</v>
          </cell>
        </row>
        <row r="867">
          <cell r="A867">
            <v>426</v>
          </cell>
        </row>
        <row r="868">
          <cell r="A868">
            <v>427</v>
          </cell>
        </row>
        <row r="869">
          <cell r="A869">
            <v>427</v>
          </cell>
        </row>
        <row r="870">
          <cell r="A870">
            <v>428</v>
          </cell>
        </row>
        <row r="871">
          <cell r="A871">
            <v>428</v>
          </cell>
        </row>
        <row r="872">
          <cell r="A872">
            <v>429</v>
          </cell>
        </row>
        <row r="873">
          <cell r="A873">
            <v>429</v>
          </cell>
        </row>
        <row r="874">
          <cell r="A874">
            <v>430</v>
          </cell>
        </row>
        <row r="875">
          <cell r="A875">
            <v>430</v>
          </cell>
        </row>
        <row r="876">
          <cell r="A876">
            <v>431</v>
          </cell>
        </row>
        <row r="877">
          <cell r="A877">
            <v>431</v>
          </cell>
        </row>
        <row r="878">
          <cell r="A878">
            <v>432</v>
          </cell>
        </row>
        <row r="879">
          <cell r="A879">
            <v>432</v>
          </cell>
        </row>
        <row r="880">
          <cell r="A880">
            <v>433</v>
          </cell>
        </row>
        <row r="881">
          <cell r="A881">
            <v>433</v>
          </cell>
        </row>
        <row r="882">
          <cell r="A882">
            <v>434</v>
          </cell>
        </row>
        <row r="883">
          <cell r="A883">
            <v>434</v>
          </cell>
        </row>
        <row r="884">
          <cell r="A884">
            <v>435</v>
          </cell>
        </row>
        <row r="885">
          <cell r="A885">
            <v>435</v>
          </cell>
        </row>
        <row r="886">
          <cell r="A886">
            <v>436</v>
          </cell>
        </row>
        <row r="887">
          <cell r="A887">
            <v>436</v>
          </cell>
        </row>
        <row r="888">
          <cell r="A888">
            <v>437</v>
          </cell>
        </row>
        <row r="889">
          <cell r="A889">
            <v>437</v>
          </cell>
        </row>
        <row r="890">
          <cell r="A890">
            <v>438</v>
          </cell>
        </row>
        <row r="891">
          <cell r="A891">
            <v>438</v>
          </cell>
        </row>
        <row r="892">
          <cell r="A892">
            <v>439</v>
          </cell>
        </row>
        <row r="893">
          <cell r="A893">
            <v>439</v>
          </cell>
        </row>
        <row r="894">
          <cell r="A894">
            <v>440</v>
          </cell>
        </row>
        <row r="895">
          <cell r="A895">
            <v>440</v>
          </cell>
        </row>
        <row r="896">
          <cell r="A896">
            <v>441</v>
          </cell>
        </row>
        <row r="897">
          <cell r="A897">
            <v>441</v>
          </cell>
        </row>
        <row r="898">
          <cell r="A898">
            <v>442</v>
          </cell>
        </row>
        <row r="899">
          <cell r="A899">
            <v>442</v>
          </cell>
        </row>
        <row r="900">
          <cell r="A900">
            <v>443</v>
          </cell>
        </row>
        <row r="901">
          <cell r="A901">
            <v>443</v>
          </cell>
        </row>
        <row r="902">
          <cell r="A902">
            <v>444</v>
          </cell>
        </row>
        <row r="903">
          <cell r="A903">
            <v>444</v>
          </cell>
        </row>
        <row r="904">
          <cell r="A904">
            <v>445</v>
          </cell>
        </row>
        <row r="905">
          <cell r="A905">
            <v>445</v>
          </cell>
        </row>
        <row r="906">
          <cell r="A906">
            <v>446</v>
          </cell>
        </row>
        <row r="907">
          <cell r="A907">
            <v>446</v>
          </cell>
        </row>
        <row r="908">
          <cell r="A908">
            <v>447</v>
          </cell>
        </row>
        <row r="909">
          <cell r="A909">
            <v>447</v>
          </cell>
        </row>
        <row r="910">
          <cell r="A910">
            <v>448</v>
          </cell>
        </row>
        <row r="911">
          <cell r="A911">
            <v>448</v>
          </cell>
        </row>
        <row r="912">
          <cell r="A912">
            <v>449</v>
          </cell>
        </row>
        <row r="913">
          <cell r="A913">
            <v>449</v>
          </cell>
        </row>
        <row r="914">
          <cell r="A914">
            <v>450</v>
          </cell>
        </row>
        <row r="915">
          <cell r="A915">
            <v>450</v>
          </cell>
        </row>
        <row r="916">
          <cell r="A916">
            <v>451</v>
          </cell>
        </row>
        <row r="917">
          <cell r="A917">
            <v>451</v>
          </cell>
        </row>
        <row r="918">
          <cell r="A918">
            <v>452</v>
          </cell>
        </row>
        <row r="919">
          <cell r="A919">
            <v>452</v>
          </cell>
        </row>
        <row r="920">
          <cell r="A920">
            <v>453</v>
          </cell>
        </row>
        <row r="921">
          <cell r="A921">
            <v>453</v>
          </cell>
        </row>
        <row r="922">
          <cell r="A922">
            <v>454</v>
          </cell>
        </row>
        <row r="923">
          <cell r="A923">
            <v>454</v>
          </cell>
        </row>
        <row r="924">
          <cell r="A924">
            <v>455</v>
          </cell>
        </row>
        <row r="925">
          <cell r="A925">
            <v>455</v>
          </cell>
        </row>
        <row r="926">
          <cell r="A926">
            <v>456</v>
          </cell>
        </row>
        <row r="927">
          <cell r="A927">
            <v>456</v>
          </cell>
        </row>
        <row r="928">
          <cell r="A928">
            <v>457</v>
          </cell>
        </row>
        <row r="929">
          <cell r="A929">
            <v>457</v>
          </cell>
        </row>
        <row r="930">
          <cell r="A930">
            <v>458</v>
          </cell>
        </row>
        <row r="931">
          <cell r="A931">
            <v>458</v>
          </cell>
        </row>
        <row r="932">
          <cell r="A932">
            <v>459</v>
          </cell>
        </row>
        <row r="933">
          <cell r="A933">
            <v>459</v>
          </cell>
        </row>
        <row r="934">
          <cell r="A934">
            <v>460</v>
          </cell>
        </row>
        <row r="935">
          <cell r="A935">
            <v>460</v>
          </cell>
        </row>
        <row r="936">
          <cell r="A936">
            <v>461</v>
          </cell>
        </row>
        <row r="937">
          <cell r="A937">
            <v>461</v>
          </cell>
        </row>
        <row r="938">
          <cell r="A938">
            <v>462</v>
          </cell>
        </row>
        <row r="939">
          <cell r="A939">
            <v>462</v>
          </cell>
        </row>
        <row r="940">
          <cell r="A940">
            <v>463</v>
          </cell>
        </row>
        <row r="941">
          <cell r="A941">
            <v>463</v>
          </cell>
        </row>
        <row r="942">
          <cell r="A942">
            <v>464</v>
          </cell>
        </row>
        <row r="943">
          <cell r="A943">
            <v>464</v>
          </cell>
        </row>
        <row r="944">
          <cell r="A944">
            <v>465</v>
          </cell>
        </row>
        <row r="945">
          <cell r="A945">
            <v>465</v>
          </cell>
        </row>
        <row r="946">
          <cell r="A946">
            <v>466</v>
          </cell>
        </row>
        <row r="947">
          <cell r="A947">
            <v>466</v>
          </cell>
        </row>
        <row r="948">
          <cell r="A948">
            <v>467</v>
          </cell>
        </row>
        <row r="949">
          <cell r="A949">
            <v>467</v>
          </cell>
        </row>
        <row r="950">
          <cell r="A950">
            <v>468</v>
          </cell>
        </row>
        <row r="951">
          <cell r="A951">
            <v>468</v>
          </cell>
        </row>
        <row r="952">
          <cell r="A952">
            <v>469</v>
          </cell>
        </row>
        <row r="953">
          <cell r="A953">
            <v>469</v>
          </cell>
        </row>
        <row r="954">
          <cell r="A954">
            <v>470</v>
          </cell>
        </row>
        <row r="955">
          <cell r="A955">
            <v>470</v>
          </cell>
        </row>
        <row r="956">
          <cell r="A956">
            <v>471</v>
          </cell>
        </row>
        <row r="957">
          <cell r="A957">
            <v>471</v>
          </cell>
        </row>
        <row r="958">
          <cell r="A958">
            <v>472</v>
          </cell>
        </row>
        <row r="959">
          <cell r="A959">
            <v>472</v>
          </cell>
        </row>
        <row r="960">
          <cell r="A960">
            <v>473</v>
          </cell>
        </row>
        <row r="961">
          <cell r="A961">
            <v>473</v>
          </cell>
        </row>
        <row r="962">
          <cell r="A962">
            <v>474</v>
          </cell>
        </row>
        <row r="963">
          <cell r="A963">
            <v>474</v>
          </cell>
        </row>
        <row r="964">
          <cell r="A964">
            <v>475</v>
          </cell>
        </row>
        <row r="965">
          <cell r="A965">
            <v>475</v>
          </cell>
        </row>
        <row r="966">
          <cell r="A966">
            <v>476</v>
          </cell>
        </row>
        <row r="967">
          <cell r="A967">
            <v>476</v>
          </cell>
        </row>
        <row r="968">
          <cell r="A968">
            <v>477</v>
          </cell>
        </row>
        <row r="969">
          <cell r="A969">
            <v>477</v>
          </cell>
        </row>
        <row r="970">
          <cell r="A970">
            <v>478</v>
          </cell>
        </row>
        <row r="971">
          <cell r="A971">
            <v>478</v>
          </cell>
        </row>
        <row r="972">
          <cell r="A972">
            <v>479</v>
          </cell>
        </row>
        <row r="973">
          <cell r="A973">
            <v>479</v>
          </cell>
        </row>
        <row r="974">
          <cell r="A974">
            <v>480</v>
          </cell>
        </row>
        <row r="975">
          <cell r="A975">
            <v>480</v>
          </cell>
        </row>
        <row r="976">
          <cell r="A976">
            <v>481</v>
          </cell>
        </row>
        <row r="977">
          <cell r="A977">
            <v>481</v>
          </cell>
        </row>
        <row r="978">
          <cell r="A978">
            <v>482</v>
          </cell>
        </row>
        <row r="979">
          <cell r="A979">
            <v>482</v>
          </cell>
        </row>
        <row r="980">
          <cell r="A980">
            <v>483</v>
          </cell>
        </row>
        <row r="981">
          <cell r="A981">
            <v>483</v>
          </cell>
        </row>
        <row r="982">
          <cell r="A982">
            <v>484</v>
          </cell>
        </row>
        <row r="983">
          <cell r="A983">
            <v>484</v>
          </cell>
        </row>
        <row r="984">
          <cell r="A984">
            <v>485</v>
          </cell>
        </row>
        <row r="985">
          <cell r="A985">
            <v>485</v>
          </cell>
        </row>
        <row r="986">
          <cell r="A986">
            <v>486</v>
          </cell>
        </row>
        <row r="987">
          <cell r="A987">
            <v>486</v>
          </cell>
        </row>
        <row r="988">
          <cell r="A988">
            <v>487</v>
          </cell>
        </row>
        <row r="989">
          <cell r="A989">
            <v>487</v>
          </cell>
        </row>
        <row r="990">
          <cell r="A990">
            <v>488</v>
          </cell>
        </row>
        <row r="991">
          <cell r="A991">
            <v>488</v>
          </cell>
        </row>
        <row r="992">
          <cell r="A992">
            <v>489</v>
          </cell>
        </row>
        <row r="993">
          <cell r="A993">
            <v>489</v>
          </cell>
        </row>
        <row r="994">
          <cell r="A994">
            <v>490</v>
          </cell>
        </row>
        <row r="995">
          <cell r="A995">
            <v>490</v>
          </cell>
        </row>
        <row r="996">
          <cell r="A996">
            <v>491</v>
          </cell>
        </row>
        <row r="997">
          <cell r="A997">
            <v>491</v>
          </cell>
        </row>
        <row r="998">
          <cell r="A998">
            <v>492</v>
          </cell>
        </row>
        <row r="999">
          <cell r="A999">
            <v>492</v>
          </cell>
        </row>
        <row r="1000">
          <cell r="A1000">
            <v>493</v>
          </cell>
        </row>
        <row r="1001">
          <cell r="A1001">
            <v>493</v>
          </cell>
        </row>
        <row r="1002">
          <cell r="A1002">
            <v>494</v>
          </cell>
        </row>
        <row r="1003">
          <cell r="A1003">
            <v>494</v>
          </cell>
        </row>
        <row r="1004">
          <cell r="A1004">
            <v>495</v>
          </cell>
        </row>
        <row r="1005">
          <cell r="A1005">
            <v>495</v>
          </cell>
        </row>
        <row r="1006">
          <cell r="A1006">
            <v>496</v>
          </cell>
        </row>
        <row r="1007">
          <cell r="A1007">
            <v>496</v>
          </cell>
        </row>
        <row r="1008">
          <cell r="A1008">
            <v>497</v>
          </cell>
        </row>
        <row r="1009">
          <cell r="A1009">
            <v>497</v>
          </cell>
        </row>
        <row r="1010">
          <cell r="A1010">
            <v>498</v>
          </cell>
        </row>
        <row r="1011">
          <cell r="A1011">
            <v>498</v>
          </cell>
        </row>
        <row r="1012">
          <cell r="A1012">
            <v>499</v>
          </cell>
        </row>
        <row r="1013">
          <cell r="A1013">
            <v>499</v>
          </cell>
        </row>
        <row r="1014">
          <cell r="A1014">
            <v>500</v>
          </cell>
        </row>
        <row r="1015">
          <cell r="A1015">
            <v>500</v>
          </cell>
          <cell r="C1015" t="str">
            <v>0年0月0日</v>
          </cell>
        </row>
      </sheetData>
      <sheetData sheetId="6"/>
      <sheetData sheetId="7"/>
      <sheetData sheetId="8"/>
      <sheetData sheetId="9"/>
      <sheetData sheetId="10"/>
      <sheetData sheetId="11"/>
      <sheetData sheetId="12"/>
      <sheetData sheetId="13">
        <row r="4">
          <cell r="N4" t="str">
            <v>＊＊＊</v>
          </cell>
          <cell r="O4" t="str">
            <v>＊＊＊</v>
          </cell>
          <cell r="P4" t="str">
            <v>＊＊＊</v>
          </cell>
          <cell r="Q4" t="str">
            <v>＊＊＊</v>
          </cell>
          <cell r="R4" t="str">
            <v>＊＊＊</v>
          </cell>
        </row>
        <row r="5">
          <cell r="N5" t="str">
            <v>りんご（普通栽培）</v>
          </cell>
          <cell r="O5">
            <v>18</v>
          </cell>
          <cell r="P5">
            <v>170</v>
          </cell>
          <cell r="Q5">
            <v>150</v>
          </cell>
          <cell r="R5">
            <v>80</v>
          </cell>
        </row>
        <row r="6">
          <cell r="N6" t="str">
            <v>りんご（朝日ロンバス方式）</v>
          </cell>
          <cell r="O6">
            <v>33</v>
          </cell>
          <cell r="P6">
            <v>330</v>
          </cell>
          <cell r="Q6">
            <v>320</v>
          </cell>
          <cell r="R6">
            <v>80</v>
          </cell>
        </row>
        <row r="7">
          <cell r="N7" t="str">
            <v>りんご（わい化栽培）</v>
          </cell>
          <cell r="O7">
            <v>62</v>
          </cell>
          <cell r="P7">
            <v>330</v>
          </cell>
          <cell r="Q7">
            <v>320</v>
          </cell>
          <cell r="R7">
            <v>80</v>
          </cell>
        </row>
        <row r="8">
          <cell r="N8" t="str">
            <v>りんご（新わい化栽培）</v>
          </cell>
          <cell r="O8">
            <v>165</v>
          </cell>
          <cell r="P8">
            <v>530</v>
          </cell>
          <cell r="Q8">
            <v>520</v>
          </cell>
          <cell r="R8">
            <v>80</v>
          </cell>
        </row>
        <row r="9">
          <cell r="N9" t="str">
            <v>りんご（超高密植栽培）</v>
          </cell>
          <cell r="O9">
            <v>250</v>
          </cell>
          <cell r="P9">
            <v>730</v>
          </cell>
          <cell r="Q9">
            <v>710</v>
          </cell>
          <cell r="R9">
            <v>80</v>
          </cell>
        </row>
        <row r="10">
          <cell r="N10" t="str">
            <v>りんご（V字ジョイント栽培）</v>
          </cell>
          <cell r="O10">
            <v>166</v>
          </cell>
          <cell r="P10">
            <v>730</v>
          </cell>
          <cell r="Q10">
            <v>710</v>
          </cell>
          <cell r="R10">
            <v>80</v>
          </cell>
        </row>
        <row r="11">
          <cell r="N11" t="str">
            <v>ぶどう（普通栽培）</v>
          </cell>
          <cell r="O11">
            <v>12</v>
          </cell>
          <cell r="P11">
            <v>170</v>
          </cell>
          <cell r="Q11">
            <v>150</v>
          </cell>
          <cell r="R11">
            <v>80</v>
          </cell>
        </row>
        <row r="12">
          <cell r="N12" t="str">
            <v>ぶどう（垣根栽培）</v>
          </cell>
          <cell r="O12">
            <v>125</v>
          </cell>
          <cell r="P12">
            <v>330</v>
          </cell>
          <cell r="Q12">
            <v>320</v>
          </cell>
          <cell r="R12">
            <v>80</v>
          </cell>
        </row>
        <row r="13">
          <cell r="N13" t="str">
            <v>ぶどう（根域制限栽培）</v>
          </cell>
          <cell r="O13">
            <v>170</v>
          </cell>
          <cell r="P13">
            <v>1000</v>
          </cell>
          <cell r="Q13">
            <v>990</v>
          </cell>
          <cell r="R13">
            <v>80</v>
          </cell>
        </row>
        <row r="14">
          <cell r="N14" t="str">
            <v>なし（日本梨・普通栽培）</v>
          </cell>
          <cell r="O14">
            <v>40</v>
          </cell>
          <cell r="P14">
            <v>170</v>
          </cell>
          <cell r="Q14">
            <v>150</v>
          </cell>
          <cell r="R14">
            <v>80</v>
          </cell>
        </row>
        <row r="15">
          <cell r="N15" t="str">
            <v>なし（西洋梨・普通栽培）</v>
          </cell>
          <cell r="O15">
            <v>15</v>
          </cell>
          <cell r="P15">
            <v>170</v>
          </cell>
          <cell r="Q15">
            <v>150</v>
          </cell>
          <cell r="R15">
            <v>80</v>
          </cell>
        </row>
        <row r="16">
          <cell r="N16" t="str">
            <v>なし（ジョイント栽培）</v>
          </cell>
          <cell r="O16">
            <v>169</v>
          </cell>
          <cell r="P16">
            <v>330</v>
          </cell>
          <cell r="Q16">
            <v>320</v>
          </cell>
          <cell r="R16">
            <v>80</v>
          </cell>
        </row>
        <row r="17">
          <cell r="N17" t="str">
            <v>なし（V字ジョイント栽培）</v>
          </cell>
          <cell r="O17">
            <v>125</v>
          </cell>
          <cell r="P17">
            <v>730</v>
          </cell>
          <cell r="Q17">
            <v>710</v>
          </cell>
          <cell r="R17">
            <v>80</v>
          </cell>
        </row>
        <row r="18">
          <cell r="N18" t="str">
            <v>なし（根域制限栽培）</v>
          </cell>
          <cell r="O18">
            <v>170</v>
          </cell>
          <cell r="P18">
            <v>1000</v>
          </cell>
          <cell r="Q18">
            <v>990</v>
          </cell>
          <cell r="R18">
            <v>80</v>
          </cell>
        </row>
        <row r="19">
          <cell r="N19" t="str">
            <v>もも（普通栽培）</v>
          </cell>
          <cell r="O19">
            <v>18</v>
          </cell>
          <cell r="P19">
            <v>170</v>
          </cell>
          <cell r="Q19">
            <v>150</v>
          </cell>
          <cell r="R19">
            <v>80</v>
          </cell>
        </row>
        <row r="20">
          <cell r="N20" t="str">
            <v>もも（ジョイント栽培）</v>
          </cell>
          <cell r="O20">
            <v>169</v>
          </cell>
          <cell r="P20">
            <v>330</v>
          </cell>
          <cell r="Q20">
            <v>320</v>
          </cell>
          <cell r="R20">
            <v>80</v>
          </cell>
        </row>
        <row r="21">
          <cell r="N21" t="str">
            <v>もも（V字ジョイント栽培）</v>
          </cell>
          <cell r="O21">
            <v>125</v>
          </cell>
          <cell r="P21">
            <v>730</v>
          </cell>
          <cell r="Q21">
            <v>710</v>
          </cell>
          <cell r="R21">
            <v>80</v>
          </cell>
        </row>
        <row r="22">
          <cell r="N22" t="str">
            <v>おうとう（普通栽培）</v>
          </cell>
          <cell r="O22">
            <v>15</v>
          </cell>
          <cell r="P22">
            <v>170</v>
          </cell>
          <cell r="Q22">
            <v>150</v>
          </cell>
          <cell r="R22">
            <v>80</v>
          </cell>
        </row>
        <row r="23">
          <cell r="N23" t="str">
            <v>おうとう（V字ジョイント栽培）</v>
          </cell>
          <cell r="O23">
            <v>125</v>
          </cell>
          <cell r="P23">
            <v>730</v>
          </cell>
          <cell r="Q23">
            <v>710</v>
          </cell>
          <cell r="R23">
            <v>80</v>
          </cell>
        </row>
        <row r="24">
          <cell r="N24" t="str">
            <v>びわ（普通栽培）</v>
          </cell>
          <cell r="O24">
            <v>28</v>
          </cell>
          <cell r="P24">
            <v>170</v>
          </cell>
          <cell r="Q24">
            <v>150</v>
          </cell>
          <cell r="R24">
            <v>80</v>
          </cell>
        </row>
        <row r="25">
          <cell r="N25" t="str">
            <v>かき（普通栽培）</v>
          </cell>
          <cell r="O25">
            <v>30</v>
          </cell>
          <cell r="P25">
            <v>170</v>
          </cell>
          <cell r="Q25">
            <v>150</v>
          </cell>
          <cell r="R25">
            <v>80</v>
          </cell>
        </row>
        <row r="26">
          <cell r="N26" t="str">
            <v>かき（ジョイント栽培）</v>
          </cell>
          <cell r="O26">
            <v>190</v>
          </cell>
          <cell r="P26">
            <v>330</v>
          </cell>
          <cell r="Q26">
            <v>320</v>
          </cell>
          <cell r="R26">
            <v>80</v>
          </cell>
        </row>
        <row r="27">
          <cell r="N27" t="str">
            <v>かき（V字ジョイント栽培）</v>
          </cell>
          <cell r="O27">
            <v>190</v>
          </cell>
          <cell r="P27">
            <v>730</v>
          </cell>
          <cell r="Q27">
            <v>710</v>
          </cell>
          <cell r="R27">
            <v>80</v>
          </cell>
        </row>
        <row r="28">
          <cell r="N28" t="str">
            <v>くり（普通栽培）</v>
          </cell>
          <cell r="O28">
            <v>21</v>
          </cell>
          <cell r="P28">
            <v>170</v>
          </cell>
          <cell r="Q28">
            <v>150</v>
          </cell>
          <cell r="R28">
            <v>80</v>
          </cell>
        </row>
        <row r="29">
          <cell r="N29" t="str">
            <v>うめ（普通栽培）</v>
          </cell>
          <cell r="O29">
            <v>12</v>
          </cell>
          <cell r="P29">
            <v>170</v>
          </cell>
          <cell r="Q29">
            <v>150</v>
          </cell>
          <cell r="R29">
            <v>80</v>
          </cell>
        </row>
        <row r="30">
          <cell r="N30" t="str">
            <v>すもも（普通栽培）</v>
          </cell>
          <cell r="O30">
            <v>13</v>
          </cell>
          <cell r="P30">
            <v>170</v>
          </cell>
          <cell r="Q30">
            <v>150</v>
          </cell>
          <cell r="R30">
            <v>80</v>
          </cell>
        </row>
        <row r="31">
          <cell r="N31" t="str">
            <v>すもも（ジョイント栽培）</v>
          </cell>
          <cell r="O31">
            <v>169</v>
          </cell>
          <cell r="P31">
            <v>330</v>
          </cell>
          <cell r="Q31">
            <v>320</v>
          </cell>
          <cell r="R31">
            <v>80</v>
          </cell>
        </row>
        <row r="32">
          <cell r="N32" t="str">
            <v>キウイ（普通栽培）</v>
          </cell>
          <cell r="O32">
            <v>9</v>
          </cell>
          <cell r="P32">
            <v>170</v>
          </cell>
          <cell r="Q32">
            <v>150</v>
          </cell>
          <cell r="R32">
            <v>80</v>
          </cell>
        </row>
        <row r="33">
          <cell r="N33" t="str">
            <v>いちじく（普通栽培）</v>
          </cell>
          <cell r="O33">
            <v>10</v>
          </cell>
          <cell r="P33">
            <v>170</v>
          </cell>
          <cell r="Q33">
            <v>150</v>
          </cell>
          <cell r="R33">
            <v>80</v>
          </cell>
        </row>
        <row r="34">
          <cell r="N34" t="str">
            <v>うんしゅうみかん（普通栽培）</v>
          </cell>
          <cell r="O34">
            <v>50</v>
          </cell>
          <cell r="P34">
            <v>230</v>
          </cell>
          <cell r="Q34">
            <v>210</v>
          </cell>
          <cell r="R34">
            <v>100</v>
          </cell>
        </row>
        <row r="35">
          <cell r="N35" t="str">
            <v>うんしゅうみかん（うち青島温州）</v>
          </cell>
          <cell r="O35">
            <v>36</v>
          </cell>
          <cell r="P35">
            <v>230</v>
          </cell>
          <cell r="Q35">
            <v>210</v>
          </cell>
          <cell r="R35">
            <v>100</v>
          </cell>
        </row>
        <row r="36">
          <cell r="N36" t="str">
            <v>うんしゅうみかん（根域制限栽培）</v>
          </cell>
          <cell r="O36">
            <v>170</v>
          </cell>
          <cell r="P36">
            <v>1110</v>
          </cell>
          <cell r="Q36">
            <v>1080</v>
          </cell>
          <cell r="R36">
            <v>100</v>
          </cell>
        </row>
        <row r="37">
          <cell r="N37" t="str">
            <v>その他かんきつ（不知火）</v>
          </cell>
          <cell r="O37">
            <v>47</v>
          </cell>
          <cell r="P37">
            <v>230</v>
          </cell>
          <cell r="Q37">
            <v>210</v>
          </cell>
          <cell r="R37">
            <v>100</v>
          </cell>
        </row>
        <row r="38">
          <cell r="N38" t="str">
            <v>その他かんきつ（いよかん）</v>
          </cell>
          <cell r="O38">
            <v>62</v>
          </cell>
          <cell r="P38">
            <v>230</v>
          </cell>
          <cell r="Q38">
            <v>210</v>
          </cell>
          <cell r="R38">
            <v>100</v>
          </cell>
        </row>
        <row r="39">
          <cell r="N39" t="str">
            <v>その他かんきつ（レモン）</v>
          </cell>
          <cell r="O39">
            <v>25</v>
          </cell>
          <cell r="P39">
            <v>230</v>
          </cell>
          <cell r="Q39">
            <v>210</v>
          </cell>
          <cell r="R39">
            <v>100</v>
          </cell>
        </row>
        <row r="40">
          <cell r="N40" t="str">
            <v>その他かんきつ（はっさく）</v>
          </cell>
          <cell r="O40">
            <v>28</v>
          </cell>
          <cell r="P40">
            <v>230</v>
          </cell>
          <cell r="Q40">
            <v>210</v>
          </cell>
          <cell r="R40">
            <v>100</v>
          </cell>
        </row>
        <row r="41">
          <cell r="N41" t="str">
            <v>その他かんきつ（ゆず）</v>
          </cell>
          <cell r="O41">
            <v>27</v>
          </cell>
          <cell r="P41">
            <v>230</v>
          </cell>
          <cell r="Q41">
            <v>210</v>
          </cell>
          <cell r="R41">
            <v>100</v>
          </cell>
        </row>
        <row r="42">
          <cell r="N42" t="str">
            <v>その他かんきつ（ぽんかん）</v>
          </cell>
          <cell r="O42">
            <v>40</v>
          </cell>
          <cell r="P42">
            <v>230</v>
          </cell>
          <cell r="Q42">
            <v>210</v>
          </cell>
          <cell r="R42">
            <v>100</v>
          </cell>
        </row>
        <row r="43">
          <cell r="N43" t="str">
            <v>その他かんきつ（ぶんたん）</v>
          </cell>
          <cell r="O43">
            <v>20</v>
          </cell>
          <cell r="P43">
            <v>230</v>
          </cell>
          <cell r="Q43">
            <v>210</v>
          </cell>
          <cell r="R43">
            <v>100</v>
          </cell>
        </row>
        <row r="44">
          <cell r="N44" t="str">
            <v>その他かんきつ（たんかん）</v>
          </cell>
          <cell r="O44">
            <v>22</v>
          </cell>
          <cell r="P44">
            <v>230</v>
          </cell>
          <cell r="Q44">
            <v>210</v>
          </cell>
          <cell r="R44">
            <v>100</v>
          </cell>
        </row>
        <row r="45">
          <cell r="N45" t="str">
            <v>その他かんきつ（根域制限栽培）</v>
          </cell>
          <cell r="O45">
            <v>170</v>
          </cell>
          <cell r="P45">
            <v>1110</v>
          </cell>
          <cell r="Q45">
            <v>1080</v>
          </cell>
          <cell r="R45">
            <v>100</v>
          </cell>
        </row>
        <row r="46">
          <cell r="N46" t="str">
            <v>その他かんきつ（普通栽培）</v>
          </cell>
          <cell r="O46">
            <v>0</v>
          </cell>
          <cell r="P46">
            <v>230</v>
          </cell>
          <cell r="Q46">
            <v>210</v>
          </cell>
          <cell r="R46">
            <v>100</v>
          </cell>
        </row>
        <row r="47">
          <cell r="N47" t="str">
            <v>その他果樹（根域制限栽培）</v>
          </cell>
          <cell r="O47">
            <v>0</v>
          </cell>
          <cell r="P47"/>
          <cell r="Q47"/>
          <cell r="R47"/>
        </row>
        <row r="48">
          <cell r="N48" t="str">
            <v>その他果樹（普通栽培）</v>
          </cell>
          <cell r="O48">
            <v>0</v>
          </cell>
          <cell r="P48"/>
          <cell r="Q48"/>
          <cell r="R48"/>
        </row>
        <row r="49">
          <cell r="N49" t="str">
            <v>＊＊＊</v>
          </cell>
          <cell r="O49"/>
          <cell r="P49"/>
          <cell r="Q49"/>
          <cell r="R49"/>
        </row>
        <row r="50">
          <cell r="N50" t="str">
            <v>＊＊＊</v>
          </cell>
          <cell r="O50"/>
          <cell r="P50"/>
          <cell r="Q50"/>
          <cell r="R50"/>
        </row>
        <row r="51">
          <cell r="N51" t="str">
            <v>＊＊＊</v>
          </cell>
          <cell r="O51"/>
          <cell r="P51"/>
          <cell r="Q51"/>
          <cell r="R51"/>
        </row>
        <row r="52">
          <cell r="N52" t="str">
            <v>＊＊＊</v>
          </cell>
          <cell r="O52"/>
          <cell r="P52"/>
          <cell r="Q52"/>
          <cell r="R52"/>
        </row>
        <row r="53">
          <cell r="N53" t="str">
            <v>＊＊＊</v>
          </cell>
          <cell r="O53"/>
          <cell r="P53"/>
          <cell r="Q53"/>
          <cell r="R53"/>
        </row>
        <row r="54">
          <cell r="N54" t="str">
            <v>＊＊＊</v>
          </cell>
          <cell r="O54"/>
          <cell r="P54"/>
          <cell r="Q54"/>
          <cell r="R54"/>
        </row>
        <row r="55">
          <cell r="N55" t="str">
            <v>＊＊＊</v>
          </cell>
          <cell r="O55"/>
          <cell r="P55"/>
          <cell r="Q55"/>
          <cell r="R55"/>
        </row>
        <row r="56">
          <cell r="N56" t="str">
            <v>＊＊＊</v>
          </cell>
          <cell r="O56"/>
          <cell r="P56"/>
          <cell r="Q56"/>
          <cell r="R56"/>
        </row>
        <row r="57">
          <cell r="N57" t="str">
            <v>＊＊＊</v>
          </cell>
          <cell r="O57"/>
          <cell r="P57"/>
          <cell r="Q57"/>
          <cell r="R57"/>
        </row>
        <row r="58">
          <cell r="N58" t="str">
            <v>＊＊＊</v>
          </cell>
          <cell r="O58"/>
          <cell r="P58"/>
          <cell r="Q58"/>
          <cell r="R58"/>
        </row>
        <row r="59">
          <cell r="N59" t="str">
            <v>＊＊＊</v>
          </cell>
          <cell r="O59"/>
          <cell r="P59"/>
          <cell r="Q59"/>
          <cell r="R59"/>
        </row>
        <row r="60">
          <cell r="N60" t="str">
            <v>＊＊＊</v>
          </cell>
          <cell r="O60"/>
          <cell r="P60"/>
          <cell r="Q60"/>
          <cell r="R60"/>
        </row>
        <row r="61">
          <cell r="N61" t="str">
            <v>＊＊＊</v>
          </cell>
          <cell r="O61"/>
          <cell r="P61"/>
          <cell r="Q61"/>
          <cell r="R61"/>
        </row>
        <row r="62">
          <cell r="N62" t="str">
            <v>＊＊＊</v>
          </cell>
          <cell r="O62"/>
          <cell r="P62"/>
          <cell r="Q62"/>
          <cell r="R62"/>
        </row>
        <row r="63">
          <cell r="N63" t="str">
            <v>＊＊＊</v>
          </cell>
          <cell r="O63"/>
          <cell r="P63"/>
          <cell r="Q63"/>
          <cell r="R63"/>
        </row>
        <row r="64">
          <cell r="N64" t="str">
            <v>＊＊＊</v>
          </cell>
          <cell r="O64"/>
          <cell r="P64"/>
          <cell r="Q64"/>
          <cell r="R64"/>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93655-73A1-44BE-847A-95D7072A32B9}">
  <sheetPr codeName="Sheet13">
    <tabColor rgb="FFFF0000"/>
  </sheetPr>
  <dimension ref="A1:FN82"/>
  <sheetViews>
    <sheetView showZeros="0" tabSelected="1" view="pageBreakPreview" topLeftCell="A28" zoomScale="40" zoomScaleNormal="100" zoomScaleSheetLayoutView="40" workbookViewId="0">
      <selection activeCell="E14" sqref="E14:EW14"/>
    </sheetView>
  </sheetViews>
  <sheetFormatPr defaultColWidth="9" defaultRowHeight="14.25" x14ac:dyDescent="0.15"/>
  <cols>
    <col min="1" max="1" width="3.375" style="1" customWidth="1"/>
    <col min="2" max="19" width="3.125" style="1" customWidth="1"/>
    <col min="20" max="20" width="1.875" style="2" customWidth="1"/>
    <col min="21" max="29" width="3.125" style="1" customWidth="1"/>
    <col min="30" max="30" width="1.875" style="2" customWidth="1"/>
    <col min="31" max="39" width="3.125" style="1" customWidth="1"/>
    <col min="40" max="40" width="1.875" style="2" customWidth="1"/>
    <col min="41" max="49" width="3.125" style="1" customWidth="1"/>
    <col min="50" max="50" width="1.875" style="2" customWidth="1"/>
    <col min="51" max="51" width="3.125" style="3" customWidth="1"/>
    <col min="52" max="64" width="2.5" style="3" customWidth="1"/>
    <col min="65" max="65" width="2.875" style="1" customWidth="1"/>
    <col min="66" max="71" width="4.5" style="2" customWidth="1"/>
    <col min="72" max="76" width="2.875" style="1" customWidth="1"/>
    <col min="77" max="77" width="3.125" style="1" customWidth="1"/>
    <col min="78" max="81" width="2.125" style="1" customWidth="1"/>
    <col min="82" max="83" width="3.125" style="1" customWidth="1"/>
    <col min="84" max="84" width="5.625" style="2" customWidth="1"/>
    <col min="85" max="89" width="3.625" style="1" customWidth="1"/>
    <col min="90" max="90" width="5.5" style="2" customWidth="1"/>
    <col min="91" max="97" width="3.625" style="4" customWidth="1"/>
    <col min="98" max="98" width="5.5" style="4" customWidth="1"/>
    <col min="99" max="105" width="3.5" style="4" customWidth="1"/>
    <col min="106" max="106" width="5.625" style="5" customWidth="1"/>
    <col min="107" max="111" width="3.625" style="1" customWidth="1"/>
    <col min="112" max="114" width="3.625" style="2" customWidth="1"/>
    <col min="115" max="115" width="3.125" style="2" customWidth="1"/>
    <col min="116" max="123" width="2.625" style="2" customWidth="1"/>
    <col min="124" max="130" width="3.625" style="1" customWidth="1"/>
    <col min="131" max="131" width="5.625" style="6" customWidth="1"/>
    <col min="132" max="138" width="3.625" style="1" customWidth="1"/>
    <col min="139" max="139" width="5.625" style="6" customWidth="1"/>
    <col min="140" max="146" width="3.625" style="1" customWidth="1"/>
    <col min="147" max="147" width="5.5" style="2" customWidth="1"/>
    <col min="148" max="161" width="3.5" style="1" customWidth="1"/>
    <col min="162" max="162" width="14.5" style="7" customWidth="1"/>
    <col min="163" max="163" width="15.5" style="7" customWidth="1"/>
    <col min="164" max="164" width="5.5" style="8" customWidth="1"/>
    <col min="165" max="165" width="14.5" style="7" customWidth="1"/>
    <col min="166" max="166" width="15.5" style="7" customWidth="1"/>
    <col min="167" max="167" width="5.5" style="8" customWidth="1"/>
    <col min="168" max="169" width="23.625" style="8" customWidth="1"/>
    <col min="170" max="170" width="3.875" style="1" customWidth="1"/>
    <col min="171" max="211" width="3.125" style="1" customWidth="1"/>
    <col min="212" max="16384" width="9" style="1"/>
  </cols>
  <sheetData>
    <row r="1" spans="1:170" ht="190.5" customHeight="1" thickBot="1" x14ac:dyDescent="0.2"/>
    <row r="2" spans="1:170" ht="39" customHeight="1" thickTop="1" thickBot="1" x14ac:dyDescent="0.2">
      <c r="B2" s="581" t="s">
        <v>0</v>
      </c>
      <c r="C2" s="582"/>
      <c r="D2" s="582"/>
      <c r="E2" s="582"/>
      <c r="F2" s="582"/>
      <c r="G2" s="582"/>
      <c r="H2" s="582"/>
      <c r="I2" s="582"/>
      <c r="J2" s="583"/>
      <c r="K2" s="584"/>
      <c r="L2" s="584"/>
      <c r="M2" s="584"/>
      <c r="N2" s="584"/>
      <c r="O2" s="584"/>
      <c r="P2" s="584"/>
      <c r="Q2" s="584"/>
      <c r="R2" s="584"/>
      <c r="S2" s="584"/>
      <c r="T2" s="584"/>
      <c r="U2" s="584"/>
      <c r="V2" s="584"/>
      <c r="W2" s="584"/>
      <c r="X2" s="584"/>
      <c r="Y2" s="584"/>
      <c r="Z2" s="584"/>
      <c r="AA2" s="584"/>
      <c r="AB2" s="584"/>
      <c r="AC2" s="584"/>
      <c r="AD2" s="585"/>
      <c r="CF2" s="1"/>
      <c r="CL2" s="1"/>
      <c r="CM2" s="1"/>
      <c r="CN2" s="1"/>
      <c r="CO2" s="1"/>
      <c r="CP2" s="1"/>
      <c r="FJ2" s="9"/>
      <c r="FK2" s="10"/>
      <c r="FL2" s="10"/>
      <c r="FM2" s="10"/>
    </row>
    <row r="3" spans="1:170" ht="39.75" customHeight="1" thickTop="1" x14ac:dyDescent="0.15">
      <c r="B3" s="11"/>
      <c r="C3" s="11"/>
      <c r="D3" s="11"/>
      <c r="E3" s="11"/>
      <c r="F3" s="11"/>
      <c r="G3" s="11"/>
      <c r="H3" s="11"/>
      <c r="I3" s="11"/>
      <c r="J3" s="11"/>
      <c r="K3" s="12"/>
      <c r="L3" s="12"/>
      <c r="M3" s="12"/>
      <c r="N3" s="12"/>
      <c r="O3" s="12"/>
      <c r="P3" s="12"/>
      <c r="Q3" s="12"/>
      <c r="R3" s="12"/>
      <c r="S3" s="12"/>
      <c r="T3" s="12"/>
      <c r="U3" s="12"/>
      <c r="V3" s="12"/>
      <c r="W3" s="12"/>
      <c r="X3" s="12"/>
      <c r="Y3" s="12"/>
      <c r="Z3" s="12"/>
      <c r="AA3" s="12"/>
      <c r="AB3" s="12"/>
      <c r="AC3" s="12"/>
      <c r="AD3" s="12"/>
      <c r="CA3" s="586" t="s">
        <v>1</v>
      </c>
      <c r="CB3" s="586"/>
      <c r="CC3" s="586"/>
      <c r="CD3" s="586"/>
      <c r="CE3" s="586"/>
      <c r="CF3" s="586"/>
      <c r="CG3" s="586"/>
      <c r="CH3" s="586"/>
      <c r="CI3" s="586"/>
      <c r="CJ3" s="586" t="s">
        <v>2</v>
      </c>
      <c r="CK3" s="586"/>
      <c r="CL3" s="586"/>
      <c r="CM3" s="586"/>
      <c r="CN3" s="586"/>
      <c r="CO3" s="586"/>
      <c r="CP3" s="586"/>
      <c r="FJ3" s="9"/>
      <c r="FK3" s="10"/>
      <c r="FL3" s="10"/>
      <c r="FM3" s="10"/>
    </row>
    <row r="4" spans="1:170" ht="53.25" customHeight="1" x14ac:dyDescent="0.15">
      <c r="B4" s="587" t="s">
        <v>3</v>
      </c>
      <c r="C4" s="587"/>
      <c r="D4" s="587"/>
      <c r="E4" s="587"/>
      <c r="F4" s="587"/>
      <c r="G4" s="587"/>
      <c r="H4" s="587"/>
      <c r="I4" s="587"/>
      <c r="J4" s="587"/>
      <c r="K4" s="587" t="s">
        <v>4</v>
      </c>
      <c r="L4" s="587"/>
      <c r="M4" s="587"/>
      <c r="N4" s="587"/>
      <c r="O4" s="587"/>
      <c r="P4" s="587"/>
      <c r="Q4" s="587"/>
      <c r="R4" s="587"/>
      <c r="S4" s="587"/>
      <c r="T4" s="587"/>
      <c r="U4" s="587"/>
      <c r="V4" s="587"/>
      <c r="W4" s="587"/>
      <c r="X4" s="587"/>
      <c r="Y4" s="587"/>
      <c r="Z4" s="587"/>
      <c r="AA4" s="587"/>
      <c r="AB4" s="587"/>
      <c r="AC4" s="587"/>
      <c r="AD4" s="587"/>
      <c r="AE4" s="587"/>
      <c r="AF4" s="587"/>
      <c r="AG4" s="587"/>
      <c r="AH4" s="587"/>
      <c r="AI4" s="587"/>
      <c r="AJ4" s="587"/>
      <c r="AK4" s="587"/>
      <c r="AL4" s="587"/>
      <c r="AM4" s="587"/>
      <c r="AN4" s="587"/>
      <c r="AO4" s="587"/>
      <c r="AP4" s="587"/>
      <c r="AQ4" s="587"/>
      <c r="AR4" s="587"/>
      <c r="AS4" s="587"/>
      <c r="AT4" s="587"/>
      <c r="AU4" s="587"/>
      <c r="AV4" s="587"/>
      <c r="AW4" s="587"/>
      <c r="AX4" s="587"/>
      <c r="AY4" s="587"/>
      <c r="AZ4" s="587"/>
      <c r="BA4" s="587"/>
      <c r="BB4" s="587"/>
      <c r="BC4" s="587"/>
      <c r="BD4" s="587"/>
      <c r="BE4" s="587"/>
      <c r="BF4" s="587"/>
      <c r="BG4" s="587"/>
      <c r="BH4" s="587"/>
      <c r="BI4" s="587"/>
      <c r="BJ4" s="587"/>
      <c r="BK4" s="587"/>
      <c r="BL4" s="587"/>
      <c r="BM4" s="587"/>
      <c r="BN4" s="587"/>
      <c r="BO4" s="587"/>
      <c r="BP4" s="587"/>
      <c r="BQ4" s="587"/>
      <c r="BR4" s="587"/>
      <c r="BS4" s="587"/>
      <c r="BT4" s="587"/>
      <c r="BU4" s="14"/>
      <c r="BV4" s="14"/>
      <c r="BW4" s="14"/>
      <c r="BX4" s="14"/>
      <c r="BZ4" s="15" t="s">
        <v>5</v>
      </c>
      <c r="CA4" s="588" t="str">
        <f>IFERROR(VLOOKUP($K$2,INDEX([1]データ蓄積!$A$16:$A$1015,MATCH($K$2,[1]データ蓄積!$A$16:$A$1015,0)):'[1]データ蓄積'!$BO$1015,3,),"")</f>
        <v/>
      </c>
      <c r="CB4" s="588"/>
      <c r="CC4" s="588"/>
      <c r="CD4" s="588"/>
      <c r="CE4" s="588"/>
      <c r="CF4" s="588"/>
      <c r="CG4" s="588"/>
      <c r="CH4" s="588"/>
      <c r="CI4" s="588"/>
      <c r="CJ4" s="588" t="str">
        <f>IFERROR(VLOOKUP($K$2,INDEX([1]データ蓄積!$A$16:$A$1015,MATCH($K$2,[1]データ蓄積!$A$16:$A$1015,0)):'[1]データ蓄積'!$BO$1015,4,),"")</f>
        <v/>
      </c>
      <c r="CK4" s="588"/>
      <c r="CL4" s="588"/>
      <c r="CM4" s="588"/>
      <c r="CN4" s="588"/>
      <c r="CO4" s="588"/>
      <c r="CP4" s="588"/>
      <c r="CQ4" s="15" t="s">
        <v>6</v>
      </c>
      <c r="CR4" s="15"/>
      <c r="CS4" s="15"/>
      <c r="CT4" s="15"/>
      <c r="CU4" s="1"/>
      <c r="CV4" s="1"/>
      <c r="CW4" s="1"/>
      <c r="CX4" s="1"/>
      <c r="CY4" s="1"/>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9"/>
      <c r="FG4" s="9"/>
      <c r="FH4" s="10"/>
      <c r="FI4" s="9"/>
      <c r="FJ4" s="17"/>
      <c r="FK4" s="18"/>
      <c r="FL4" s="18"/>
      <c r="FM4" s="18"/>
    </row>
    <row r="5" spans="1:170" ht="13.5" customHeight="1" thickBot="1" x14ac:dyDescent="0.2">
      <c r="A5" s="19"/>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1"/>
      <c r="CG5" s="20"/>
      <c r="CH5" s="20"/>
      <c r="CI5" s="20"/>
      <c r="CJ5" s="20"/>
      <c r="CK5" s="20"/>
      <c r="CL5" s="21"/>
      <c r="CM5" s="20"/>
      <c r="CN5" s="20"/>
      <c r="CO5" s="20"/>
      <c r="CP5" s="20"/>
      <c r="CQ5" s="20"/>
      <c r="CR5" s="20"/>
      <c r="CS5" s="20"/>
      <c r="CT5" s="20"/>
      <c r="CU5" s="20"/>
      <c r="CV5" s="20"/>
      <c r="CW5" s="20"/>
      <c r="CX5" s="20"/>
      <c r="CY5" s="20"/>
      <c r="CZ5" s="20"/>
      <c r="DA5" s="20"/>
      <c r="DB5" s="21"/>
      <c r="DC5" s="20"/>
      <c r="DD5" s="20"/>
      <c r="DE5" s="20"/>
      <c r="DF5" s="20"/>
      <c r="DG5" s="20"/>
      <c r="DH5" s="21"/>
      <c r="DI5" s="21"/>
      <c r="DJ5" s="21"/>
      <c r="DK5" s="21"/>
      <c r="DL5" s="21"/>
      <c r="DM5" s="21"/>
      <c r="DN5" s="21"/>
      <c r="DO5" s="21"/>
      <c r="DP5" s="21"/>
      <c r="DQ5" s="21"/>
      <c r="DR5" s="21"/>
      <c r="DS5" s="21"/>
      <c r="DT5" s="20"/>
      <c r="DU5" s="20"/>
      <c r="DV5" s="20"/>
      <c r="DW5" s="20"/>
      <c r="DX5" s="20"/>
      <c r="DY5" s="20"/>
      <c r="DZ5" s="20"/>
      <c r="EA5" s="21"/>
      <c r="EB5" s="20"/>
      <c r="EC5" s="20"/>
      <c r="ED5" s="20"/>
      <c r="EE5" s="20"/>
      <c r="EF5" s="20"/>
      <c r="EG5" s="20"/>
      <c r="EH5" s="20"/>
      <c r="EI5" s="21"/>
      <c r="EJ5" s="20"/>
      <c r="EK5" s="20"/>
      <c r="EL5" s="20"/>
      <c r="EM5" s="20"/>
      <c r="EN5" s="20"/>
      <c r="EO5" s="20"/>
      <c r="EP5" s="20"/>
      <c r="EQ5" s="21"/>
      <c r="ER5" s="20"/>
      <c r="ES5" s="20"/>
      <c r="ET5" s="20"/>
      <c r="EU5" s="20"/>
      <c r="EV5" s="20"/>
      <c r="EW5" s="20"/>
      <c r="EX5" s="20"/>
      <c r="EY5" s="20"/>
      <c r="EZ5" s="20"/>
      <c r="FA5" s="20"/>
      <c r="FB5" s="20"/>
      <c r="FC5" s="20"/>
      <c r="FD5" s="20"/>
      <c r="FE5" s="20"/>
      <c r="FF5" s="22"/>
      <c r="FG5" s="22"/>
      <c r="FH5" s="23"/>
      <c r="FI5" s="22"/>
      <c r="FJ5" s="22"/>
      <c r="FK5" s="23"/>
      <c r="FL5" s="23"/>
      <c r="FM5" s="23"/>
      <c r="FN5" s="20"/>
    </row>
    <row r="6" spans="1:170" s="29" customFormat="1" ht="39" customHeight="1" thickBot="1" x14ac:dyDescent="0.2">
      <c r="A6" s="11"/>
      <c r="B6" s="574" t="s">
        <v>7</v>
      </c>
      <c r="C6" s="559"/>
      <c r="D6" s="559"/>
      <c r="E6" s="559"/>
      <c r="F6" s="559"/>
      <c r="G6" s="559"/>
      <c r="H6" s="559"/>
      <c r="I6" s="559"/>
      <c r="J6" s="575"/>
      <c r="K6" s="559" t="s">
        <v>8</v>
      </c>
      <c r="L6" s="559"/>
      <c r="M6" s="559"/>
      <c r="N6" s="559"/>
      <c r="O6" s="559"/>
      <c r="P6" s="559"/>
      <c r="Q6" s="559"/>
      <c r="R6" s="559"/>
      <c r="S6" s="559"/>
      <c r="T6" s="559"/>
      <c r="U6" s="559"/>
      <c r="V6" s="559"/>
      <c r="W6" s="559"/>
      <c r="X6" s="559"/>
      <c r="Y6" s="559"/>
      <c r="Z6" s="559"/>
      <c r="AA6" s="559"/>
      <c r="AB6" s="559"/>
      <c r="AC6" s="559"/>
      <c r="AD6" s="575"/>
      <c r="AE6" s="574" t="s">
        <v>9</v>
      </c>
      <c r="AF6" s="559"/>
      <c r="AG6" s="559"/>
      <c r="AH6" s="559"/>
      <c r="AI6" s="559"/>
      <c r="AJ6" s="559"/>
      <c r="AK6" s="559"/>
      <c r="AL6" s="559"/>
      <c r="AM6" s="559"/>
      <c r="AN6" s="559"/>
      <c r="AO6" s="559"/>
      <c r="AP6" s="559"/>
      <c r="AQ6" s="559"/>
      <c r="AR6" s="559"/>
      <c r="AS6" s="559"/>
      <c r="AT6" s="559"/>
      <c r="AU6" s="559"/>
      <c r="AV6" s="559"/>
      <c r="AW6" s="559"/>
      <c r="AX6" s="559"/>
      <c r="AY6" s="559"/>
      <c r="AZ6" s="559"/>
      <c r="BA6" s="575"/>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1"/>
      <c r="CD6" s="11"/>
      <c r="CE6" s="11"/>
      <c r="CF6" s="25"/>
      <c r="CG6" s="11"/>
      <c r="CH6" s="11"/>
      <c r="CI6" s="11"/>
      <c r="CJ6" s="11"/>
      <c r="CK6" s="11"/>
      <c r="CL6" s="25"/>
      <c r="CM6" s="11"/>
      <c r="CN6" s="11"/>
      <c r="CO6" s="11"/>
      <c r="CP6" s="11"/>
      <c r="CQ6" s="11"/>
      <c r="CR6" s="11"/>
      <c r="CS6" s="11"/>
      <c r="CT6" s="11"/>
      <c r="CU6" s="11"/>
      <c r="CV6" s="11"/>
      <c r="CW6" s="11"/>
      <c r="CX6" s="11"/>
      <c r="CY6" s="11"/>
      <c r="CZ6" s="11"/>
      <c r="DA6" s="11"/>
      <c r="DB6" s="25"/>
      <c r="DC6" s="11"/>
      <c r="DD6" s="11"/>
      <c r="DE6" s="11"/>
      <c r="DF6" s="11"/>
      <c r="DG6" s="11"/>
      <c r="DH6" s="25"/>
      <c r="DI6" s="25"/>
      <c r="DJ6" s="25"/>
      <c r="DK6" s="25"/>
      <c r="DL6" s="25"/>
      <c r="DM6" s="25"/>
      <c r="DN6" s="25"/>
      <c r="DO6" s="25"/>
      <c r="DP6" s="25"/>
      <c r="DQ6" s="25"/>
      <c r="DR6" s="25"/>
      <c r="DS6" s="25"/>
      <c r="DT6" s="11"/>
      <c r="DU6" s="11"/>
      <c r="DV6" s="11"/>
      <c r="DW6" s="11"/>
      <c r="DX6" s="11"/>
      <c r="DY6" s="11"/>
      <c r="DZ6" s="11"/>
      <c r="EA6" s="25"/>
      <c r="EB6" s="11"/>
      <c r="EC6" s="11"/>
      <c r="ED6" s="11"/>
      <c r="EE6" s="11"/>
      <c r="EF6" s="11"/>
      <c r="EG6" s="11"/>
      <c r="EH6" s="11"/>
      <c r="EI6" s="25"/>
      <c r="EJ6" s="11"/>
      <c r="EK6" s="11"/>
      <c r="EL6" s="11"/>
      <c r="EM6" s="11"/>
      <c r="EN6" s="11"/>
      <c r="EO6" s="11"/>
      <c r="EP6" s="11"/>
      <c r="EQ6" s="25"/>
      <c r="ER6" s="26"/>
      <c r="ES6" s="26"/>
      <c r="ET6" s="26"/>
      <c r="EU6" s="26"/>
      <c r="EV6" s="26"/>
      <c r="EW6" s="26"/>
      <c r="EX6" s="26"/>
      <c r="EY6" s="26"/>
      <c r="EZ6" s="26"/>
      <c r="FA6" s="26"/>
      <c r="FB6" s="26"/>
      <c r="FC6" s="26"/>
      <c r="FD6" s="26"/>
      <c r="FE6" s="26"/>
      <c r="FF6" s="27"/>
      <c r="FG6" s="27"/>
      <c r="FH6" s="28"/>
      <c r="FI6" s="27"/>
      <c r="FJ6" s="27"/>
      <c r="FK6" s="28"/>
      <c r="FL6" s="28"/>
      <c r="FM6" s="28"/>
      <c r="FN6" s="26"/>
    </row>
    <row r="7" spans="1:170" s="29" customFormat="1" ht="39.75" customHeight="1" thickBot="1" x14ac:dyDescent="0.2">
      <c r="A7" s="26"/>
      <c r="B7" s="576" t="s">
        <v>145</v>
      </c>
      <c r="C7" s="559"/>
      <c r="D7" s="559"/>
      <c r="E7" s="559"/>
      <c r="F7" s="559"/>
      <c r="G7" s="559"/>
      <c r="H7" s="559"/>
      <c r="I7" s="559"/>
      <c r="J7" s="575"/>
      <c r="K7" s="577" t="str">
        <f>IFERROR(VLOOKUP($K$2,INDEX([1]データ蓄積!$A$16:$A$1015,MATCH($K$2,[1]データ蓄積!$A$16:$A$1015,0)):'[1]データ蓄積'!$BO$1015,6,),"")</f>
        <v/>
      </c>
      <c r="L7" s="577"/>
      <c r="M7" s="577"/>
      <c r="N7" s="577"/>
      <c r="O7" s="577"/>
      <c r="P7" s="577"/>
      <c r="Q7" s="577"/>
      <c r="R7" s="577"/>
      <c r="S7" s="577"/>
      <c r="T7" s="577"/>
      <c r="U7" s="577"/>
      <c r="V7" s="577"/>
      <c r="W7" s="577"/>
      <c r="X7" s="577"/>
      <c r="Y7" s="577"/>
      <c r="Z7" s="577"/>
      <c r="AA7" s="577"/>
      <c r="AB7" s="577"/>
      <c r="AC7" s="577"/>
      <c r="AD7" s="578"/>
      <c r="AE7" s="579" t="str">
        <f>IFERROR(VLOOKUP($K$2,INDEX([1]データ蓄積!$A$16:$A$1015,MATCH($K$2,[1]データ蓄積!$A$16:$A$1015,0)):'[1]データ蓄積'!$BO$1015,7,),"")</f>
        <v/>
      </c>
      <c r="AF7" s="577"/>
      <c r="AG7" s="577"/>
      <c r="AH7" s="577"/>
      <c r="AI7" s="577"/>
      <c r="AJ7" s="577"/>
      <c r="AK7" s="577"/>
      <c r="AL7" s="577"/>
      <c r="AM7" s="577"/>
      <c r="AN7" s="577"/>
      <c r="AO7" s="577"/>
      <c r="AP7" s="577"/>
      <c r="AQ7" s="577"/>
      <c r="AR7" s="577"/>
      <c r="AS7" s="577"/>
      <c r="AT7" s="577"/>
      <c r="AU7" s="577"/>
      <c r="AV7" s="577"/>
      <c r="AW7" s="577"/>
      <c r="AX7" s="577"/>
      <c r="AY7" s="577"/>
      <c r="AZ7" s="577"/>
      <c r="BA7" s="578"/>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26"/>
      <c r="CD7" s="26"/>
      <c r="CE7" s="26"/>
      <c r="CF7" s="30"/>
      <c r="CG7" s="26"/>
      <c r="CH7" s="26"/>
      <c r="CI7" s="26"/>
      <c r="CJ7" s="26"/>
      <c r="CK7" s="26"/>
      <c r="CL7" s="30"/>
      <c r="CM7" s="11"/>
      <c r="CN7" s="11"/>
      <c r="CO7" s="11"/>
      <c r="CP7" s="11"/>
      <c r="CQ7" s="11"/>
      <c r="CR7" s="11"/>
      <c r="CS7" s="11"/>
      <c r="CT7" s="11"/>
      <c r="CU7" s="11"/>
      <c r="CV7" s="11"/>
      <c r="CW7" s="11"/>
      <c r="CX7" s="11"/>
      <c r="CY7" s="11"/>
      <c r="CZ7" s="11"/>
      <c r="DA7" s="11"/>
      <c r="DB7" s="31"/>
      <c r="DC7" s="26"/>
      <c r="DD7" s="26"/>
      <c r="DE7" s="26"/>
      <c r="DF7" s="26"/>
      <c r="DG7" s="26"/>
      <c r="DH7" s="30"/>
      <c r="DI7" s="30"/>
      <c r="DJ7" s="30"/>
      <c r="DK7" s="30"/>
      <c r="DL7" s="30"/>
      <c r="DM7" s="30"/>
      <c r="DN7" s="30"/>
      <c r="DO7" s="30"/>
      <c r="DP7" s="30"/>
      <c r="DQ7" s="30"/>
      <c r="DR7" s="30"/>
      <c r="DS7" s="30"/>
      <c r="DT7" s="26"/>
      <c r="DU7" s="26"/>
      <c r="DV7" s="26"/>
      <c r="DW7" s="26"/>
      <c r="DX7" s="26"/>
      <c r="DY7" s="26"/>
      <c r="DZ7" s="26"/>
      <c r="EA7" s="32"/>
      <c r="EB7" s="26"/>
      <c r="EC7" s="26"/>
      <c r="ED7" s="26"/>
      <c r="EE7" s="26"/>
      <c r="EF7" s="26"/>
      <c r="EG7" s="26"/>
      <c r="EH7" s="26"/>
      <c r="EI7" s="32"/>
      <c r="EJ7" s="26"/>
      <c r="EK7" s="26"/>
      <c r="EL7" s="26"/>
      <c r="EM7" s="26"/>
      <c r="EN7" s="26"/>
      <c r="EO7" s="26"/>
      <c r="EP7" s="26"/>
      <c r="EQ7" s="30"/>
      <c r="ER7" s="26"/>
      <c r="ES7" s="26"/>
      <c r="ET7" s="26"/>
      <c r="EU7" s="26"/>
      <c r="EV7" s="26"/>
      <c r="EW7" s="26"/>
      <c r="EX7" s="26"/>
      <c r="EY7" s="26"/>
      <c r="EZ7" s="26"/>
      <c r="FA7" s="26"/>
      <c r="FB7" s="26"/>
      <c r="FC7" s="26"/>
      <c r="FD7" s="26"/>
      <c r="FE7" s="26"/>
      <c r="FF7" s="27"/>
      <c r="FG7" s="27"/>
      <c r="FH7" s="28"/>
      <c r="FI7" s="27"/>
      <c r="FJ7" s="27"/>
      <c r="FK7" s="28"/>
      <c r="FL7" s="28"/>
      <c r="FM7" s="28"/>
      <c r="FN7" s="26"/>
    </row>
    <row r="8" spans="1:170" s="29" customFormat="1" ht="23.25" customHeight="1" x14ac:dyDescent="0.15">
      <c r="A8" s="26"/>
      <c r="B8" s="26"/>
      <c r="C8" s="26"/>
      <c r="D8" s="26"/>
      <c r="E8" s="26"/>
      <c r="F8" s="26"/>
      <c r="G8" s="26"/>
      <c r="H8" s="26"/>
      <c r="I8" s="26"/>
      <c r="J8" s="26"/>
      <c r="K8" s="26"/>
      <c r="L8" s="26"/>
      <c r="M8" s="26"/>
      <c r="N8" s="26"/>
      <c r="O8" s="26"/>
      <c r="P8" s="26"/>
      <c r="Q8" s="26"/>
      <c r="R8" s="26"/>
      <c r="S8" s="26"/>
      <c r="T8" s="30"/>
      <c r="U8" s="26"/>
      <c r="V8" s="26"/>
      <c r="W8" s="26"/>
      <c r="X8" s="26"/>
      <c r="Y8" s="26"/>
      <c r="Z8" s="26"/>
      <c r="AA8" s="26"/>
      <c r="AB8" s="26"/>
      <c r="AC8" s="26"/>
      <c r="AD8" s="30"/>
      <c r="AE8" s="26"/>
      <c r="AF8" s="26"/>
      <c r="AG8" s="26"/>
      <c r="AH8" s="26"/>
      <c r="AI8" s="26"/>
      <c r="AJ8" s="26"/>
      <c r="AK8" s="26"/>
      <c r="AL8" s="26"/>
      <c r="AM8" s="26"/>
      <c r="AN8" s="30"/>
      <c r="AO8" s="26"/>
      <c r="AP8" s="26"/>
      <c r="AQ8" s="26"/>
      <c r="AR8" s="26"/>
      <c r="AS8" s="26"/>
      <c r="AT8" s="26"/>
      <c r="AU8" s="26"/>
      <c r="AV8" s="26"/>
      <c r="AW8" s="26"/>
      <c r="AX8" s="30"/>
      <c r="AY8" s="33"/>
      <c r="AZ8" s="33"/>
      <c r="BA8" s="33"/>
      <c r="BB8" s="33"/>
      <c r="BC8" s="33"/>
      <c r="BD8" s="33"/>
      <c r="BE8" s="33"/>
      <c r="BF8" s="33"/>
      <c r="BG8" s="33"/>
      <c r="BH8" s="33"/>
      <c r="BI8" s="33"/>
      <c r="BJ8" s="33"/>
      <c r="BK8" s="33"/>
      <c r="BL8" s="33"/>
      <c r="BM8" s="26"/>
      <c r="BN8" s="30"/>
      <c r="BO8" s="30"/>
      <c r="BP8" s="30"/>
      <c r="BQ8" s="30"/>
      <c r="BR8" s="30"/>
      <c r="BS8" s="30"/>
      <c r="BT8" s="26"/>
      <c r="BU8" s="26"/>
      <c r="BV8" s="26"/>
      <c r="BW8" s="26"/>
      <c r="BX8" s="26"/>
      <c r="BY8" s="26"/>
      <c r="BZ8" s="26"/>
      <c r="CA8" s="26"/>
      <c r="CB8" s="26"/>
      <c r="CC8" s="26"/>
      <c r="CD8" s="26"/>
      <c r="CE8" s="26"/>
      <c r="CF8" s="30"/>
      <c r="CG8" s="26"/>
      <c r="CH8" s="26"/>
      <c r="CI8" s="26"/>
      <c r="CJ8" s="26"/>
      <c r="CK8" s="26"/>
      <c r="CL8" s="30"/>
      <c r="CM8" s="11"/>
      <c r="CN8" s="11"/>
      <c r="CO8" s="11"/>
      <c r="CP8" s="11"/>
      <c r="CQ8" s="11"/>
      <c r="CR8" s="11"/>
      <c r="CS8" s="11"/>
      <c r="CT8" s="11"/>
      <c r="CU8" s="11"/>
      <c r="CV8" s="11"/>
      <c r="CW8" s="11"/>
      <c r="CX8" s="11"/>
      <c r="CY8" s="11"/>
      <c r="CZ8" s="11"/>
      <c r="DA8" s="11"/>
      <c r="DB8" s="31"/>
      <c r="DC8" s="26"/>
      <c r="DD8" s="26"/>
      <c r="DE8" s="26"/>
      <c r="DF8" s="26"/>
      <c r="DG8" s="26"/>
      <c r="DH8" s="30"/>
      <c r="DI8" s="30"/>
      <c r="DJ8" s="30"/>
      <c r="DK8" s="30"/>
      <c r="DL8" s="30"/>
      <c r="DM8" s="30"/>
      <c r="DN8" s="30"/>
      <c r="DO8" s="30"/>
      <c r="DP8" s="30"/>
      <c r="DQ8" s="30"/>
      <c r="DR8" s="30"/>
      <c r="DS8" s="30"/>
      <c r="DT8" s="26"/>
      <c r="DU8" s="26"/>
      <c r="DV8" s="26"/>
      <c r="DW8" s="26"/>
      <c r="DX8" s="26"/>
      <c r="DY8" s="26"/>
      <c r="DZ8" s="26"/>
      <c r="EA8" s="32"/>
      <c r="EB8" s="26"/>
      <c r="EC8" s="26"/>
      <c r="ED8" s="26"/>
      <c r="EE8" s="26"/>
      <c r="EF8" s="26"/>
      <c r="EG8" s="26"/>
      <c r="EH8" s="26"/>
      <c r="EI8" s="32"/>
      <c r="EJ8" s="26"/>
      <c r="EK8" s="26"/>
      <c r="EL8" s="26"/>
      <c r="EM8" s="26"/>
      <c r="EN8" s="26"/>
      <c r="EO8" s="26"/>
      <c r="EP8" s="26"/>
      <c r="EQ8" s="30"/>
      <c r="ER8" s="26"/>
      <c r="ES8" s="26"/>
      <c r="ET8" s="26"/>
      <c r="EU8" s="26"/>
      <c r="EV8" s="26"/>
      <c r="EW8" s="26"/>
      <c r="EX8" s="26"/>
      <c r="EY8" s="26"/>
      <c r="EZ8" s="26"/>
      <c r="FA8" s="26"/>
      <c r="FB8" s="26"/>
      <c r="FC8" s="26"/>
      <c r="FD8" s="26"/>
      <c r="FE8" s="26"/>
      <c r="FF8" s="27"/>
      <c r="FG8" s="27"/>
      <c r="FH8" s="28"/>
      <c r="FI8" s="27"/>
      <c r="FJ8" s="27"/>
      <c r="FK8" s="28"/>
      <c r="FL8" s="28"/>
      <c r="FM8" s="28"/>
      <c r="FN8" s="26"/>
    </row>
    <row r="9" spans="1:170" s="29" customFormat="1" ht="28.5" customHeight="1" x14ac:dyDescent="0.15">
      <c r="A9" s="34" t="s">
        <v>10</v>
      </c>
      <c r="B9" s="35"/>
      <c r="C9" s="35"/>
      <c r="D9" s="11"/>
      <c r="E9" s="26"/>
      <c r="F9" s="26"/>
      <c r="G9" s="26"/>
      <c r="H9" s="26"/>
      <c r="I9" s="26"/>
      <c r="J9" s="26"/>
      <c r="K9" s="26"/>
      <c r="L9" s="26"/>
      <c r="M9" s="26"/>
      <c r="N9" s="26"/>
      <c r="O9" s="26"/>
      <c r="P9" s="26"/>
      <c r="Q9" s="26"/>
      <c r="R9" s="26"/>
      <c r="S9" s="26"/>
      <c r="T9" s="30"/>
      <c r="U9" s="26"/>
      <c r="V9" s="26"/>
      <c r="W9" s="26"/>
      <c r="X9" s="26"/>
      <c r="Y9" s="26"/>
      <c r="Z9" s="26"/>
      <c r="AA9" s="26"/>
      <c r="AB9" s="26"/>
      <c r="AC9" s="26"/>
      <c r="AD9" s="30"/>
      <c r="AE9" s="26"/>
      <c r="AF9" s="26"/>
      <c r="AG9" s="26"/>
      <c r="AH9" s="26"/>
      <c r="AI9" s="26"/>
      <c r="AJ9" s="26"/>
      <c r="AK9" s="26"/>
      <c r="AL9" s="26"/>
      <c r="AM9" s="26"/>
      <c r="AN9" s="30"/>
      <c r="AO9" s="26"/>
      <c r="AP9" s="26"/>
      <c r="AQ9" s="26"/>
      <c r="AR9" s="26"/>
      <c r="AS9" s="26"/>
      <c r="AT9" s="26"/>
      <c r="AU9" s="26"/>
      <c r="AV9" s="26"/>
      <c r="AW9" s="26"/>
      <c r="AX9" s="30"/>
      <c r="AY9" s="36"/>
      <c r="AZ9" s="36"/>
      <c r="BA9" s="36"/>
      <c r="BB9" s="36"/>
      <c r="BC9" s="36"/>
      <c r="BD9" s="36"/>
      <c r="BE9" s="36"/>
      <c r="BF9" s="36"/>
      <c r="BG9" s="36"/>
      <c r="BH9" s="36"/>
      <c r="BI9" s="36"/>
      <c r="BJ9" s="36"/>
      <c r="BK9" s="36"/>
      <c r="BL9" s="36"/>
      <c r="BM9" s="26"/>
      <c r="BN9" s="30"/>
      <c r="BO9" s="30"/>
      <c r="BP9" s="30"/>
      <c r="BQ9" s="30"/>
      <c r="BR9" s="30"/>
      <c r="BS9" s="30"/>
      <c r="BZ9" s="37"/>
      <c r="CG9" s="37"/>
      <c r="FF9" s="38"/>
      <c r="FG9" s="38"/>
      <c r="FH9" s="39"/>
      <c r="FI9" s="38"/>
      <c r="FJ9" s="38"/>
      <c r="FK9" s="39"/>
      <c r="FL9" s="39"/>
      <c r="FM9" s="39"/>
    </row>
    <row r="10" spans="1:170" s="29" customFormat="1" ht="14.25" customHeight="1" thickBot="1" x14ac:dyDescent="0.2">
      <c r="A10" s="37"/>
      <c r="B10" s="35"/>
      <c r="C10" s="35"/>
      <c r="D10" s="11"/>
      <c r="E10" s="26"/>
      <c r="F10" s="26"/>
      <c r="G10" s="26"/>
      <c r="H10" s="26"/>
      <c r="I10" s="26"/>
      <c r="J10" s="26"/>
      <c r="K10" s="26"/>
      <c r="L10" s="26"/>
      <c r="M10" s="26"/>
      <c r="N10" s="26"/>
      <c r="O10" s="26"/>
      <c r="P10" s="26"/>
      <c r="Q10" s="26"/>
      <c r="R10" s="26"/>
      <c r="S10" s="26"/>
      <c r="T10" s="30"/>
      <c r="U10" s="26"/>
      <c r="V10" s="26"/>
      <c r="W10" s="26"/>
      <c r="X10" s="26"/>
      <c r="Y10" s="26"/>
      <c r="Z10" s="26"/>
      <c r="AA10" s="26"/>
      <c r="AB10" s="26"/>
      <c r="AC10" s="26"/>
      <c r="AD10" s="30"/>
      <c r="AE10" s="26"/>
      <c r="AF10" s="26"/>
      <c r="AG10" s="26"/>
      <c r="AH10" s="26"/>
      <c r="AI10" s="26"/>
      <c r="AJ10" s="26"/>
      <c r="AK10" s="26"/>
      <c r="AL10" s="26"/>
      <c r="AM10" s="26"/>
      <c r="AN10" s="30"/>
      <c r="AO10" s="26"/>
      <c r="AP10" s="26"/>
      <c r="AQ10" s="26"/>
      <c r="AR10" s="26"/>
      <c r="AS10" s="26"/>
      <c r="AT10" s="26"/>
      <c r="AU10" s="26"/>
      <c r="AV10" s="26"/>
      <c r="AW10" s="26"/>
      <c r="AX10" s="30"/>
      <c r="AY10" s="36"/>
      <c r="AZ10" s="36"/>
      <c r="BA10" s="36"/>
      <c r="BB10" s="36"/>
      <c r="BC10" s="36"/>
      <c r="BD10" s="36"/>
      <c r="BE10" s="36"/>
      <c r="BF10" s="36"/>
      <c r="BG10" s="36"/>
      <c r="BH10" s="36"/>
      <c r="BI10" s="36"/>
      <c r="BJ10" s="36"/>
      <c r="BK10" s="36"/>
      <c r="BL10" s="36"/>
      <c r="BM10" s="26"/>
      <c r="BN10" s="30"/>
      <c r="BO10" s="30"/>
      <c r="BP10" s="30"/>
      <c r="BQ10" s="30"/>
      <c r="BR10" s="30"/>
      <c r="BS10" s="30"/>
      <c r="FF10" s="38"/>
      <c r="FG10" s="38"/>
      <c r="FH10" s="39"/>
      <c r="FI10" s="38"/>
      <c r="FJ10" s="38"/>
      <c r="FK10" s="39"/>
      <c r="FL10" s="39"/>
      <c r="FM10" s="39"/>
    </row>
    <row r="11" spans="1:170" s="29" customFormat="1" ht="53.25" customHeight="1" thickBot="1" x14ac:dyDescent="0.2">
      <c r="A11" s="26"/>
      <c r="B11" s="589" t="s">
        <v>11</v>
      </c>
      <c r="C11" s="590"/>
      <c r="D11" s="590"/>
      <c r="E11" s="590"/>
      <c r="F11" s="590"/>
      <c r="G11" s="590"/>
      <c r="H11" s="590"/>
      <c r="I11" s="590"/>
      <c r="J11" s="590"/>
      <c r="K11" s="590"/>
      <c r="L11" s="590"/>
      <c r="M11" s="590"/>
      <c r="N11" s="590"/>
      <c r="O11" s="590"/>
      <c r="P11" s="590"/>
      <c r="Q11" s="590"/>
      <c r="R11" s="590"/>
      <c r="S11" s="590"/>
      <c r="T11" s="590"/>
      <c r="U11" s="591"/>
      <c r="V11" s="589" t="s">
        <v>12</v>
      </c>
      <c r="W11" s="590"/>
      <c r="X11" s="590"/>
      <c r="Y11" s="590"/>
      <c r="Z11" s="590"/>
      <c r="AA11" s="590"/>
      <c r="AB11" s="590"/>
      <c r="AC11" s="590"/>
      <c r="AD11" s="590"/>
      <c r="AE11" s="590"/>
      <c r="AF11" s="590"/>
      <c r="AG11" s="590"/>
      <c r="AH11" s="590"/>
      <c r="AI11" s="590"/>
      <c r="AJ11" s="590"/>
      <c r="AK11" s="590"/>
      <c r="AL11" s="590"/>
      <c r="AM11" s="590"/>
      <c r="AN11" s="590"/>
      <c r="AO11" s="590"/>
      <c r="AP11" s="590"/>
      <c r="AQ11" s="590"/>
      <c r="AR11" s="590"/>
      <c r="AS11" s="590"/>
      <c r="AT11" s="590"/>
      <c r="AU11" s="590"/>
      <c r="AV11" s="590"/>
      <c r="AW11" s="590"/>
      <c r="AX11" s="590"/>
      <c r="AY11" s="590"/>
      <c r="AZ11" s="590"/>
      <c r="BA11" s="590"/>
      <c r="BB11" s="590"/>
      <c r="BC11" s="590"/>
      <c r="BD11" s="590"/>
      <c r="BE11" s="590"/>
      <c r="BF11" s="590"/>
      <c r="BG11" s="590"/>
      <c r="BH11" s="590"/>
      <c r="BI11" s="590"/>
      <c r="BJ11" s="590"/>
      <c r="BK11" s="590"/>
      <c r="BL11" s="590"/>
      <c r="BM11" s="590"/>
      <c r="BN11" s="590"/>
      <c r="BO11" s="590"/>
      <c r="BP11" s="590"/>
      <c r="BQ11" s="591"/>
      <c r="BR11" s="568" t="s">
        <v>13</v>
      </c>
      <c r="BS11" s="569"/>
      <c r="BT11" s="569"/>
      <c r="BU11" s="569"/>
      <c r="BV11" s="569"/>
      <c r="BW11" s="569"/>
      <c r="BX11" s="569"/>
      <c r="BY11" s="569"/>
      <c r="BZ11" s="569"/>
      <c r="CA11" s="569"/>
      <c r="CB11" s="569"/>
      <c r="CC11" s="569"/>
      <c r="CD11" s="569"/>
      <c r="CE11" s="569"/>
      <c r="CF11" s="569"/>
      <c r="CG11" s="569"/>
      <c r="CH11" s="569"/>
      <c r="CI11" s="569"/>
      <c r="CJ11" s="569"/>
      <c r="CK11" s="569"/>
      <c r="CL11" s="570"/>
      <c r="CM11" s="574" t="s">
        <v>14</v>
      </c>
      <c r="CN11" s="592"/>
      <c r="CO11" s="592"/>
      <c r="CP11" s="592"/>
      <c r="CQ11" s="592"/>
      <c r="CR11" s="592"/>
      <c r="CS11" s="592"/>
      <c r="CT11" s="592"/>
      <c r="CU11" s="592"/>
      <c r="CV11" s="592"/>
      <c r="CW11" s="568" t="s">
        <v>15</v>
      </c>
      <c r="CX11" s="569"/>
      <c r="CY11" s="569"/>
      <c r="CZ11" s="569"/>
      <c r="DA11" s="569"/>
      <c r="DB11" s="569"/>
      <c r="DC11" s="569"/>
      <c r="DD11" s="569"/>
      <c r="DE11" s="569"/>
      <c r="DF11" s="569"/>
      <c r="DG11" s="569"/>
      <c r="DH11" s="569"/>
      <c r="DI11" s="569"/>
      <c r="DJ11" s="569"/>
      <c r="DK11" s="569"/>
      <c r="DL11" s="569"/>
      <c r="DM11" s="569"/>
      <c r="DN11" s="569"/>
      <c r="DO11" s="569"/>
      <c r="DP11" s="569"/>
      <c r="DQ11" s="569"/>
      <c r="DR11" s="569"/>
      <c r="DS11" s="569"/>
      <c r="DT11" s="569"/>
      <c r="DU11" s="569"/>
      <c r="DV11" s="569"/>
      <c r="DW11" s="569"/>
      <c r="DX11" s="569"/>
      <c r="DY11" s="569"/>
      <c r="DZ11" s="569"/>
      <c r="EA11" s="569"/>
      <c r="EB11" s="569"/>
      <c r="EC11" s="569"/>
      <c r="ED11" s="570"/>
      <c r="EE11" s="571" t="s">
        <v>16</v>
      </c>
      <c r="EF11" s="572"/>
      <c r="EG11" s="572"/>
      <c r="EH11" s="572"/>
      <c r="EI11" s="572"/>
      <c r="EJ11" s="572"/>
      <c r="EK11" s="572"/>
      <c r="EL11" s="572"/>
      <c r="EM11" s="572"/>
      <c r="EN11" s="573"/>
      <c r="FF11" s="38"/>
      <c r="FG11" s="38"/>
      <c r="FH11" s="39"/>
      <c r="FI11" s="38"/>
      <c r="FJ11" s="38"/>
      <c r="FK11" s="39"/>
      <c r="FL11" s="39"/>
      <c r="FM11" s="39"/>
    </row>
    <row r="12" spans="1:170" s="29" customFormat="1" ht="53.25" customHeight="1" thickBot="1" x14ac:dyDescent="0.2">
      <c r="A12" s="26"/>
      <c r="B12" s="557" t="str">
        <f>IFERROR(VLOOKUP($K$2,INDEX([1]データ蓄積!$A$16:$A$1015,MATCH($K$2,[1]データ蓄積!$A$16:$A$1015,0)):'[1]データ蓄積'!$BO$1015,8,),"")</f>
        <v/>
      </c>
      <c r="C12" s="558"/>
      <c r="D12" s="558"/>
      <c r="E12" s="558"/>
      <c r="F12" s="558"/>
      <c r="G12" s="558"/>
      <c r="H12" s="558"/>
      <c r="I12" s="558"/>
      <c r="J12" s="558"/>
      <c r="K12" s="558"/>
      <c r="L12" s="558"/>
      <c r="M12" s="558"/>
      <c r="N12" s="558"/>
      <c r="O12" s="558"/>
      <c r="P12" s="558"/>
      <c r="Q12" s="558"/>
      <c r="R12" s="558"/>
      <c r="S12" s="559"/>
      <c r="T12" s="559"/>
      <c r="U12" s="24"/>
      <c r="V12" s="560" t="str">
        <f>IFERROR(VLOOKUP($K$2,INDEX([1]データ蓄積!$A$16:$A$1015,MATCH($K$2,[1]データ蓄積!$A$16:$A$1015,0)):'[1]データ蓄積'!$BO$1015,9,),"")</f>
        <v/>
      </c>
      <c r="W12" s="561"/>
      <c r="X12" s="561"/>
      <c r="Y12" s="561"/>
      <c r="Z12" s="561"/>
      <c r="AA12" s="561"/>
      <c r="AB12" s="561"/>
      <c r="AC12" s="561"/>
      <c r="AD12" s="561"/>
      <c r="AE12" s="561"/>
      <c r="AF12" s="561"/>
      <c r="AG12" s="561"/>
      <c r="AH12" s="561"/>
      <c r="AI12" s="561"/>
      <c r="AJ12" s="561"/>
      <c r="AK12" s="561"/>
      <c r="AL12" s="561"/>
      <c r="AM12" s="561"/>
      <c r="AN12" s="561"/>
      <c r="AO12" s="561"/>
      <c r="AP12" s="561"/>
      <c r="AQ12" s="561"/>
      <c r="AR12" s="561"/>
      <c r="AS12" s="561"/>
      <c r="AT12" s="561"/>
      <c r="AU12" s="561"/>
      <c r="AV12" s="561"/>
      <c r="AW12" s="561"/>
      <c r="AX12" s="561"/>
      <c r="AY12" s="561"/>
      <c r="AZ12" s="561"/>
      <c r="BA12" s="561"/>
      <c r="BB12" s="561"/>
      <c r="BC12" s="561"/>
      <c r="BD12" s="561"/>
      <c r="BE12" s="561"/>
      <c r="BF12" s="561"/>
      <c r="BG12" s="561"/>
      <c r="BH12" s="561"/>
      <c r="BI12" s="561"/>
      <c r="BJ12" s="561"/>
      <c r="BK12" s="561"/>
      <c r="BL12" s="561"/>
      <c r="BM12" s="561"/>
      <c r="BN12" s="561"/>
      <c r="BO12" s="561"/>
      <c r="BP12" s="561"/>
      <c r="BQ12" s="562"/>
      <c r="BR12" s="557" t="str">
        <f>IF(IFERROR(VLOOKUP($K$2,INDEX([1]データ蓄積!$A$16:$A$1015,MATCH($K$2,[1]データ蓄積!$A$16:$A$1015,0)):'[1]データ蓄積'!$BO$1015,10,),"")="",IFERROR(VLOOKUP($K$2,INDEX([1]データ蓄積!$A$16:$A$1015,MATCH($K$2,[1]データ蓄積!$A$16:$A$1015,0)):'[1]データ蓄積'!$BO$1015,10,),""),IFERROR(VLOOKUP($K$2,INDEX([1]データ蓄積!$A$16:$A$1015,MATCH($K$2,[1]データ蓄積!$A$16:$A$1015,0)):'[1]データ蓄積'!$BO$1015,10,),""))</f>
        <v/>
      </c>
      <c r="BS12" s="558"/>
      <c r="BT12" s="558"/>
      <c r="BU12" s="558"/>
      <c r="BV12" s="558"/>
      <c r="BW12" s="558"/>
      <c r="BX12" s="558"/>
      <c r="BY12" s="558"/>
      <c r="BZ12" s="558"/>
      <c r="CA12" s="558"/>
      <c r="CB12" s="558"/>
      <c r="CC12" s="558"/>
      <c r="CD12" s="558"/>
      <c r="CE12" s="558"/>
      <c r="CF12" s="558"/>
      <c r="CG12" s="558"/>
      <c r="CH12" s="558"/>
      <c r="CI12" s="558"/>
      <c r="CJ12" s="558"/>
      <c r="CK12" s="558"/>
      <c r="CL12" s="563"/>
      <c r="CM12" s="564" t="str">
        <f>IFERROR(VLOOKUP($K$2,INDEX([1]データ蓄積!$A$16:$A$1015,MATCH($K$2,[1]データ蓄積!$A$16:$A$1015,0)):'[1]データ蓄積'!$BO$1015,11,),"")</f>
        <v/>
      </c>
      <c r="CN12" s="565"/>
      <c r="CO12" s="565"/>
      <c r="CP12" s="565"/>
      <c r="CQ12" s="565"/>
      <c r="CR12" s="565"/>
      <c r="CS12" s="565"/>
      <c r="CT12" s="565"/>
      <c r="CU12" s="565"/>
      <c r="CV12" s="565"/>
      <c r="CW12" s="564" t="str">
        <f>IFERROR(VLOOKUP($K$2,INDEX([1]データ蓄積!$A$16:$A$1015,MATCH($K$2,[1]データ蓄積!$A$16:$A$1015,0)):'[1]データ蓄積'!$BO$1015,12,),"")</f>
        <v/>
      </c>
      <c r="CX12" s="566"/>
      <c r="CY12" s="566"/>
      <c r="CZ12" s="566"/>
      <c r="DA12" s="566"/>
      <c r="DB12" s="566"/>
      <c r="DC12" s="566"/>
      <c r="DD12" s="566"/>
      <c r="DE12" s="566"/>
      <c r="DF12" s="566"/>
      <c r="DG12" s="566"/>
      <c r="DH12" s="566"/>
      <c r="DI12" s="566"/>
      <c r="DJ12" s="566"/>
      <c r="DK12" s="566"/>
      <c r="DL12" s="566"/>
      <c r="DM12" s="566"/>
      <c r="DN12" s="566"/>
      <c r="DO12" s="566"/>
      <c r="DP12" s="566"/>
      <c r="DQ12" s="566"/>
      <c r="DR12" s="566"/>
      <c r="DS12" s="566"/>
      <c r="DT12" s="566"/>
      <c r="DU12" s="566"/>
      <c r="DV12" s="566"/>
      <c r="DW12" s="566"/>
      <c r="DX12" s="566"/>
      <c r="DY12" s="566"/>
      <c r="DZ12" s="566"/>
      <c r="EA12" s="566"/>
      <c r="EB12" s="566"/>
      <c r="EC12" s="566"/>
      <c r="ED12" s="567"/>
      <c r="EE12" s="564" t="str">
        <f>IFERROR(VLOOKUP($K$2,INDEX([1]データ蓄積!$A$16:$A$1015,MATCH($K$2,[1]データ蓄積!$A$16:$A$1015,0)):'[1]データ蓄積'!$CE$1015,77,),"")</f>
        <v/>
      </c>
      <c r="EF12" s="565"/>
      <c r="EG12" s="565"/>
      <c r="EH12" s="565"/>
      <c r="EI12" s="565"/>
      <c r="EJ12" s="565"/>
      <c r="EK12" s="565"/>
      <c r="EL12" s="565"/>
      <c r="EM12" s="565"/>
      <c r="EN12" s="580"/>
      <c r="FF12" s="38"/>
      <c r="FG12" s="38"/>
      <c r="FH12" s="39"/>
      <c r="FI12" s="38"/>
      <c r="FJ12" s="38"/>
      <c r="FK12" s="39"/>
      <c r="FL12" s="39"/>
      <c r="FM12" s="39"/>
    </row>
    <row r="13" spans="1:170" s="29" customFormat="1" ht="21" customHeight="1" x14ac:dyDescent="0.15">
      <c r="A13" s="26"/>
      <c r="B13" s="40"/>
      <c r="C13" s="40"/>
      <c r="D13" s="40"/>
      <c r="E13" s="41"/>
      <c r="F13" s="41"/>
      <c r="G13" s="41"/>
      <c r="H13" s="41"/>
      <c r="I13" s="41"/>
      <c r="J13" s="41"/>
      <c r="K13" s="11"/>
      <c r="L13" s="11"/>
      <c r="M13" s="11"/>
      <c r="N13" s="11"/>
      <c r="O13" s="11"/>
      <c r="P13" s="11"/>
      <c r="Q13" s="11"/>
      <c r="R13" s="11"/>
      <c r="S13" s="11"/>
      <c r="T13" s="11"/>
      <c r="U13" s="11"/>
      <c r="V13" s="11"/>
      <c r="W13" s="11"/>
      <c r="X13" s="11"/>
      <c r="Y13" s="11"/>
      <c r="Z13" s="11"/>
      <c r="AA13" s="11"/>
      <c r="AB13" s="11"/>
      <c r="AC13" s="11"/>
      <c r="AD13" s="11"/>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1"/>
      <c r="BO13" s="1"/>
      <c r="BT13" s="11"/>
      <c r="BU13" s="11"/>
      <c r="BV13" s="11"/>
      <c r="BW13" s="11"/>
      <c r="BX13" s="11"/>
      <c r="BY13" s="11"/>
      <c r="BZ13" s="11"/>
      <c r="CA13" s="11"/>
      <c r="CB13" s="11"/>
      <c r="CC13" s="11"/>
      <c r="CD13" s="11"/>
      <c r="CE13" s="11"/>
      <c r="CF13" s="11"/>
      <c r="CG13" s="11"/>
      <c r="CH13" s="11"/>
      <c r="CI13" s="11"/>
      <c r="CJ13" s="11"/>
      <c r="CK13" s="11"/>
      <c r="CL13" s="26"/>
      <c r="CM13" s="42"/>
      <c r="CN13" s="42"/>
      <c r="CO13" s="42"/>
      <c r="CP13" s="42"/>
      <c r="CQ13" s="42"/>
      <c r="CR13" s="42"/>
      <c r="CS13" s="42"/>
      <c r="CT13" s="42"/>
      <c r="CU13" s="42"/>
      <c r="CV13" s="42"/>
      <c r="CW13" s="42"/>
      <c r="CX13" s="42"/>
      <c r="CY13" s="42"/>
      <c r="CZ13" s="42"/>
      <c r="DA13" s="42"/>
      <c r="DB13" s="26"/>
      <c r="DC13" s="26"/>
      <c r="DD13" s="26"/>
      <c r="DE13" s="26"/>
      <c r="DF13" s="26"/>
      <c r="DG13" s="26"/>
      <c r="DH13" s="26"/>
      <c r="DI13" s="26"/>
      <c r="DJ13" s="26"/>
      <c r="DK13" s="26"/>
      <c r="DL13" s="26"/>
      <c r="DM13" s="26"/>
      <c r="DN13" s="26"/>
      <c r="DO13" s="26"/>
      <c r="DP13" s="26"/>
      <c r="DQ13" s="26"/>
      <c r="DR13" s="26"/>
      <c r="DS13" s="26"/>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26"/>
      <c r="ES13" s="26"/>
      <c r="ET13" s="26"/>
      <c r="EU13" s="26"/>
      <c r="EV13" s="26"/>
      <c r="EW13" s="26"/>
      <c r="EX13" s="26"/>
      <c r="EY13" s="26"/>
      <c r="EZ13" s="26"/>
      <c r="FA13" s="26"/>
      <c r="FB13" s="26"/>
      <c r="FC13" s="26"/>
      <c r="FD13" s="26"/>
      <c r="FE13" s="26"/>
      <c r="FF13" s="27"/>
      <c r="FG13" s="27"/>
      <c r="FH13" s="28"/>
      <c r="FI13" s="27"/>
      <c r="FJ13" s="7"/>
      <c r="FK13" s="8"/>
      <c r="FL13" s="8"/>
      <c r="FM13" s="8"/>
      <c r="FN13" s="1"/>
    </row>
    <row r="14" spans="1:170" s="29" customFormat="1" ht="45" customHeight="1" x14ac:dyDescent="0.15">
      <c r="A14" s="26"/>
      <c r="B14" s="43" t="s">
        <v>17</v>
      </c>
      <c r="C14" s="40"/>
      <c r="D14" s="40"/>
      <c r="E14" s="553" t="s">
        <v>18</v>
      </c>
      <c r="F14" s="553"/>
      <c r="G14" s="553"/>
      <c r="H14" s="553"/>
      <c r="I14" s="553"/>
      <c r="J14" s="553"/>
      <c r="K14" s="553"/>
      <c r="L14" s="553"/>
      <c r="M14" s="553"/>
      <c r="N14" s="553"/>
      <c r="O14" s="553"/>
      <c r="P14" s="553"/>
      <c r="Q14" s="553"/>
      <c r="R14" s="553"/>
      <c r="S14" s="553"/>
      <c r="T14" s="553"/>
      <c r="U14" s="553"/>
      <c r="V14" s="553"/>
      <c r="W14" s="553"/>
      <c r="X14" s="553"/>
      <c r="Y14" s="553"/>
      <c r="Z14" s="553"/>
      <c r="AA14" s="553"/>
      <c r="AB14" s="553"/>
      <c r="AC14" s="553"/>
      <c r="AD14" s="553"/>
      <c r="AE14" s="553"/>
      <c r="AF14" s="553"/>
      <c r="AG14" s="553"/>
      <c r="AH14" s="553"/>
      <c r="AI14" s="553"/>
      <c r="AJ14" s="553"/>
      <c r="AK14" s="553"/>
      <c r="AL14" s="553"/>
      <c r="AM14" s="553"/>
      <c r="AN14" s="553"/>
      <c r="AO14" s="553"/>
      <c r="AP14" s="553"/>
      <c r="AQ14" s="553"/>
      <c r="AR14" s="553"/>
      <c r="AS14" s="553"/>
      <c r="AT14" s="553"/>
      <c r="AU14" s="553"/>
      <c r="AV14" s="553"/>
      <c r="AW14" s="553"/>
      <c r="AX14" s="553"/>
      <c r="AY14" s="553"/>
      <c r="AZ14" s="553"/>
      <c r="BA14" s="553"/>
      <c r="BB14" s="553"/>
      <c r="BC14" s="553"/>
      <c r="BD14" s="553"/>
      <c r="BE14" s="553"/>
      <c r="BF14" s="553"/>
      <c r="BG14" s="553"/>
      <c r="BH14" s="553"/>
      <c r="BI14" s="553"/>
      <c r="BJ14" s="553"/>
      <c r="BK14" s="553"/>
      <c r="BL14" s="553"/>
      <c r="BM14" s="553"/>
      <c r="BN14" s="553"/>
      <c r="BO14" s="553"/>
      <c r="BP14" s="553"/>
      <c r="BQ14" s="553"/>
      <c r="BR14" s="553"/>
      <c r="BS14" s="553"/>
      <c r="BT14" s="553"/>
      <c r="BU14" s="553"/>
      <c r="BV14" s="553"/>
      <c r="BW14" s="553"/>
      <c r="BX14" s="553"/>
      <c r="BY14" s="553"/>
      <c r="BZ14" s="553"/>
      <c r="CA14" s="553"/>
      <c r="CB14" s="553"/>
      <c r="CC14" s="553"/>
      <c r="CD14" s="553"/>
      <c r="CE14" s="554"/>
      <c r="CF14" s="554"/>
      <c r="CG14" s="554"/>
      <c r="CH14" s="554"/>
      <c r="CI14" s="554"/>
      <c r="CJ14" s="554"/>
      <c r="CK14" s="554"/>
      <c r="CL14" s="554"/>
      <c r="CM14" s="554"/>
      <c r="CN14" s="554"/>
      <c r="CO14" s="554"/>
      <c r="CP14" s="554"/>
      <c r="CQ14" s="554"/>
      <c r="CR14" s="554"/>
      <c r="CS14" s="554"/>
      <c r="CT14" s="554"/>
      <c r="CU14" s="554"/>
      <c r="CV14" s="554"/>
      <c r="CW14" s="554"/>
      <c r="CX14" s="554"/>
      <c r="CY14" s="554"/>
      <c r="CZ14" s="554"/>
      <c r="DA14" s="554"/>
      <c r="DB14" s="554"/>
      <c r="DC14" s="554"/>
      <c r="DD14" s="554"/>
      <c r="DE14" s="554"/>
      <c r="DF14" s="554"/>
      <c r="DG14" s="554"/>
      <c r="DH14" s="554"/>
      <c r="DI14" s="554"/>
      <c r="DJ14" s="554"/>
      <c r="DK14" s="554"/>
      <c r="DL14" s="554"/>
      <c r="DM14" s="554"/>
      <c r="DN14" s="554"/>
      <c r="DO14" s="554"/>
      <c r="DP14" s="554"/>
      <c r="DQ14" s="554"/>
      <c r="DR14" s="554"/>
      <c r="DS14" s="554"/>
      <c r="DT14" s="554"/>
      <c r="DU14" s="554"/>
      <c r="DV14" s="554"/>
      <c r="DW14" s="554"/>
      <c r="DX14" s="554"/>
      <c r="DY14" s="554"/>
      <c r="DZ14" s="554"/>
      <c r="EA14" s="554"/>
      <c r="EB14" s="554"/>
      <c r="EC14" s="554"/>
      <c r="ED14" s="554"/>
      <c r="EE14" s="42"/>
      <c r="EF14" s="42"/>
      <c r="EG14" s="42"/>
      <c r="EH14" s="42"/>
      <c r="EI14" s="42"/>
      <c r="EJ14" s="42"/>
      <c r="EK14" s="42"/>
      <c r="EL14" s="42"/>
      <c r="EM14" s="42"/>
      <c r="EN14" s="42"/>
      <c r="EO14" s="42"/>
      <c r="EP14" s="42"/>
      <c r="EQ14" s="42"/>
      <c r="ER14" s="26"/>
      <c r="ES14" s="26"/>
      <c r="ET14" s="26"/>
      <c r="EU14" s="26"/>
      <c r="EV14" s="26"/>
      <c r="EW14" s="26"/>
      <c r="EX14" s="26"/>
      <c r="EY14" s="26"/>
      <c r="EZ14" s="26"/>
      <c r="FA14" s="26"/>
      <c r="FB14" s="26"/>
      <c r="FC14" s="26"/>
      <c r="FD14" s="26"/>
      <c r="FE14" s="26"/>
      <c r="FF14" s="27"/>
      <c r="FG14" s="27"/>
      <c r="FH14" s="28"/>
      <c r="FI14" s="27"/>
      <c r="FJ14" s="7"/>
      <c r="FK14" s="8"/>
      <c r="FL14" s="8"/>
      <c r="FM14" s="8"/>
      <c r="FN14" s="1"/>
    </row>
    <row r="15" spans="1:170" ht="45" customHeight="1" x14ac:dyDescent="0.15">
      <c r="A15" s="26"/>
      <c r="B15" s="43"/>
      <c r="C15" s="46"/>
      <c r="D15" s="46"/>
      <c r="E15" s="553" t="s">
        <v>19</v>
      </c>
      <c r="F15" s="553"/>
      <c r="G15" s="553"/>
      <c r="H15" s="553"/>
      <c r="I15" s="553"/>
      <c r="J15" s="553"/>
      <c r="K15" s="553"/>
      <c r="L15" s="553"/>
      <c r="M15" s="553"/>
      <c r="N15" s="553"/>
      <c r="O15" s="553"/>
      <c r="P15" s="553"/>
      <c r="Q15" s="553"/>
      <c r="R15" s="553"/>
      <c r="S15" s="553"/>
      <c r="T15" s="553"/>
      <c r="U15" s="553"/>
      <c r="V15" s="553"/>
      <c r="W15" s="553"/>
      <c r="X15" s="553"/>
      <c r="Y15" s="553"/>
      <c r="Z15" s="553"/>
      <c r="AA15" s="553"/>
      <c r="AB15" s="553"/>
      <c r="AC15" s="553"/>
      <c r="AD15" s="553"/>
      <c r="AE15" s="553"/>
      <c r="AF15" s="553"/>
      <c r="AG15" s="553"/>
      <c r="AH15" s="553"/>
      <c r="AI15" s="553"/>
      <c r="AJ15" s="553"/>
      <c r="AK15" s="553"/>
      <c r="AL15" s="553"/>
      <c r="AM15" s="553"/>
      <c r="AN15" s="553"/>
      <c r="AO15" s="553"/>
      <c r="AP15" s="553"/>
      <c r="AQ15" s="553"/>
      <c r="AR15" s="553"/>
      <c r="AS15" s="553"/>
      <c r="AT15" s="553"/>
      <c r="AU15" s="553"/>
      <c r="AV15" s="553"/>
      <c r="AW15" s="553"/>
      <c r="AX15" s="553"/>
      <c r="AY15" s="553"/>
      <c r="AZ15" s="553"/>
      <c r="BA15" s="553"/>
      <c r="BB15" s="553"/>
      <c r="BC15" s="553"/>
      <c r="BD15" s="553"/>
      <c r="BE15" s="553"/>
      <c r="BF15" s="553"/>
      <c r="BG15" s="553"/>
      <c r="BH15" s="553"/>
      <c r="BI15" s="553"/>
      <c r="BJ15" s="553"/>
      <c r="BK15" s="553"/>
      <c r="BL15" s="553"/>
      <c r="BM15" s="553"/>
      <c r="BN15" s="553"/>
      <c r="BO15" s="553"/>
      <c r="BP15" s="553"/>
      <c r="BQ15" s="553"/>
      <c r="BR15" s="553"/>
      <c r="BS15" s="553"/>
      <c r="BT15" s="553"/>
      <c r="BU15" s="553"/>
      <c r="BV15" s="553"/>
      <c r="BW15" s="553"/>
      <c r="BX15" s="553"/>
      <c r="BY15" s="553"/>
      <c r="BZ15" s="553"/>
      <c r="CA15" s="553"/>
      <c r="CB15" s="553"/>
      <c r="CC15" s="553"/>
      <c r="CD15" s="553"/>
      <c r="CE15" s="554"/>
      <c r="CF15" s="554"/>
      <c r="CG15" s="554"/>
      <c r="CH15" s="554"/>
      <c r="CI15" s="554"/>
      <c r="CJ15" s="554"/>
      <c r="CK15" s="554"/>
      <c r="CL15" s="554"/>
      <c r="CM15" s="554"/>
      <c r="CN15" s="554"/>
      <c r="CO15" s="554"/>
      <c r="CP15" s="554"/>
      <c r="CQ15" s="554"/>
      <c r="CR15" s="554"/>
      <c r="CS15" s="554"/>
      <c r="CT15" s="554"/>
      <c r="CU15" s="554"/>
      <c r="CV15" s="554"/>
      <c r="CW15" s="554"/>
      <c r="CX15" s="554"/>
      <c r="CY15" s="554"/>
      <c r="CZ15" s="554"/>
      <c r="DA15" s="554"/>
      <c r="DB15" s="554"/>
      <c r="DC15" s="554"/>
      <c r="DD15" s="554"/>
      <c r="DE15" s="554"/>
      <c r="DF15" s="554"/>
      <c r="DG15" s="554"/>
      <c r="DH15" s="554"/>
      <c r="DI15" s="554"/>
      <c r="DJ15" s="554"/>
      <c r="DK15" s="554"/>
      <c r="DL15" s="554"/>
      <c r="DM15" s="554"/>
      <c r="DN15" s="554"/>
      <c r="DO15" s="554"/>
      <c r="DP15" s="554"/>
      <c r="DQ15" s="554"/>
      <c r="DR15" s="554"/>
      <c r="DS15" s="554"/>
      <c r="DT15" s="554"/>
      <c r="DU15" s="554"/>
      <c r="DV15" s="554"/>
      <c r="DW15" s="554"/>
      <c r="DX15" s="554"/>
      <c r="DY15" s="554"/>
      <c r="DZ15" s="554"/>
      <c r="EA15" s="554"/>
      <c r="EB15" s="554"/>
      <c r="EC15" s="554"/>
      <c r="ED15" s="554"/>
      <c r="EI15" s="1"/>
      <c r="EQ15" s="1"/>
    </row>
    <row r="16" spans="1:170" ht="102.75" customHeight="1" x14ac:dyDescent="0.15">
      <c r="A16" s="26"/>
      <c r="C16" s="26"/>
      <c r="D16" s="26"/>
      <c r="E16" s="555" t="s">
        <v>142</v>
      </c>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c r="AD16" s="553"/>
      <c r="AE16" s="553"/>
      <c r="AF16" s="553"/>
      <c r="AG16" s="553"/>
      <c r="AH16" s="553"/>
      <c r="AI16" s="553"/>
      <c r="AJ16" s="553"/>
      <c r="AK16" s="553"/>
      <c r="AL16" s="553"/>
      <c r="AM16" s="553"/>
      <c r="AN16" s="553"/>
      <c r="AO16" s="553"/>
      <c r="AP16" s="553"/>
      <c r="AQ16" s="553"/>
      <c r="AR16" s="553"/>
      <c r="AS16" s="553"/>
      <c r="AT16" s="553"/>
      <c r="AU16" s="553"/>
      <c r="AV16" s="553"/>
      <c r="AW16" s="553"/>
      <c r="AX16" s="553"/>
      <c r="AY16" s="553"/>
      <c r="AZ16" s="553"/>
      <c r="BA16" s="553"/>
      <c r="BB16" s="553"/>
      <c r="BC16" s="553"/>
      <c r="BD16" s="553"/>
      <c r="BE16" s="553"/>
      <c r="BF16" s="553"/>
      <c r="BG16" s="553"/>
      <c r="BH16" s="553"/>
      <c r="BI16" s="553"/>
      <c r="BJ16" s="553"/>
      <c r="BK16" s="553"/>
      <c r="BL16" s="553"/>
      <c r="BM16" s="553"/>
      <c r="BN16" s="553"/>
      <c r="BO16" s="553"/>
      <c r="BP16" s="553"/>
      <c r="BQ16" s="553"/>
      <c r="BR16" s="553"/>
      <c r="BS16" s="553"/>
      <c r="BT16" s="553"/>
      <c r="BU16" s="553"/>
      <c r="BV16" s="553"/>
      <c r="BW16" s="553"/>
      <c r="BX16" s="553"/>
      <c r="BY16" s="553"/>
      <c r="BZ16" s="553"/>
      <c r="CA16" s="553"/>
      <c r="CB16" s="553"/>
      <c r="CC16" s="553"/>
      <c r="CD16" s="553"/>
      <c r="CE16" s="554"/>
      <c r="CF16" s="554"/>
      <c r="CG16" s="554"/>
      <c r="CH16" s="554"/>
      <c r="CI16" s="554"/>
      <c r="CJ16" s="554"/>
      <c r="CK16" s="554"/>
      <c r="CL16" s="554"/>
      <c r="CM16" s="554"/>
      <c r="CN16" s="554"/>
      <c r="CO16" s="554"/>
      <c r="CP16" s="554"/>
      <c r="CQ16" s="554"/>
      <c r="CR16" s="554"/>
      <c r="CS16" s="554"/>
      <c r="CT16" s="554"/>
      <c r="CU16" s="554"/>
      <c r="CV16" s="554"/>
      <c r="CW16" s="554"/>
      <c r="CX16" s="554"/>
      <c r="CY16" s="554"/>
      <c r="CZ16" s="554"/>
      <c r="DA16" s="554"/>
      <c r="DB16" s="554"/>
      <c r="DC16" s="554"/>
      <c r="DD16" s="554"/>
      <c r="DE16" s="554"/>
      <c r="DF16" s="554"/>
      <c r="DG16" s="554"/>
      <c r="DH16" s="554"/>
      <c r="DI16" s="554"/>
      <c r="DJ16" s="554"/>
      <c r="DK16" s="554"/>
      <c r="DL16" s="554"/>
      <c r="DM16" s="554"/>
      <c r="DN16" s="554"/>
      <c r="DO16" s="554"/>
      <c r="DP16" s="554"/>
      <c r="DQ16" s="554"/>
      <c r="DR16" s="554"/>
      <c r="DS16" s="554"/>
      <c r="DT16" s="554"/>
      <c r="DU16" s="554"/>
      <c r="DV16" s="554"/>
      <c r="DW16" s="554"/>
      <c r="DX16" s="554"/>
      <c r="DY16" s="554"/>
      <c r="DZ16" s="554"/>
      <c r="EA16" s="554"/>
      <c r="EB16" s="554"/>
      <c r="EC16" s="554"/>
      <c r="ED16" s="554"/>
      <c r="EI16" s="1"/>
      <c r="EQ16" s="1"/>
    </row>
    <row r="17" spans="1:170" ht="81" customHeight="1" x14ac:dyDescent="0.15">
      <c r="A17" s="26"/>
      <c r="C17" s="26"/>
      <c r="D17" s="26"/>
      <c r="E17" s="555" t="s">
        <v>143</v>
      </c>
      <c r="F17" s="553"/>
      <c r="G17" s="553"/>
      <c r="H17" s="553"/>
      <c r="I17" s="553"/>
      <c r="J17" s="553"/>
      <c r="K17" s="553"/>
      <c r="L17" s="553"/>
      <c r="M17" s="553"/>
      <c r="N17" s="553"/>
      <c r="O17" s="553"/>
      <c r="P17" s="553"/>
      <c r="Q17" s="553"/>
      <c r="R17" s="553"/>
      <c r="S17" s="553"/>
      <c r="T17" s="553"/>
      <c r="U17" s="553"/>
      <c r="V17" s="553"/>
      <c r="W17" s="553"/>
      <c r="X17" s="553"/>
      <c r="Y17" s="553"/>
      <c r="Z17" s="553"/>
      <c r="AA17" s="553"/>
      <c r="AB17" s="553"/>
      <c r="AC17" s="553"/>
      <c r="AD17" s="553"/>
      <c r="AE17" s="553"/>
      <c r="AF17" s="553"/>
      <c r="AG17" s="553"/>
      <c r="AH17" s="553"/>
      <c r="AI17" s="553"/>
      <c r="AJ17" s="553"/>
      <c r="AK17" s="553"/>
      <c r="AL17" s="553"/>
      <c r="AM17" s="553"/>
      <c r="AN17" s="553"/>
      <c r="AO17" s="553"/>
      <c r="AP17" s="553"/>
      <c r="AQ17" s="553"/>
      <c r="AR17" s="553"/>
      <c r="AS17" s="553"/>
      <c r="AT17" s="553"/>
      <c r="AU17" s="553"/>
      <c r="AV17" s="553"/>
      <c r="AW17" s="553"/>
      <c r="AX17" s="553"/>
      <c r="AY17" s="553"/>
      <c r="AZ17" s="553"/>
      <c r="BA17" s="553"/>
      <c r="BB17" s="553"/>
      <c r="BC17" s="553"/>
      <c r="BD17" s="553"/>
      <c r="BE17" s="553"/>
      <c r="BF17" s="553"/>
      <c r="BG17" s="553"/>
      <c r="BH17" s="553"/>
      <c r="BI17" s="553"/>
      <c r="BJ17" s="553"/>
      <c r="BK17" s="553"/>
      <c r="BL17" s="553"/>
      <c r="BM17" s="553"/>
      <c r="BN17" s="553"/>
      <c r="BO17" s="553"/>
      <c r="BP17" s="553"/>
      <c r="BQ17" s="553"/>
      <c r="BR17" s="553"/>
      <c r="BS17" s="553"/>
      <c r="BT17" s="553"/>
      <c r="BU17" s="553"/>
      <c r="BV17" s="553"/>
      <c r="BW17" s="553"/>
      <c r="BX17" s="553"/>
      <c r="BY17" s="553"/>
      <c r="BZ17" s="553"/>
      <c r="CA17" s="553"/>
      <c r="CB17" s="553"/>
      <c r="CC17" s="553"/>
      <c r="CD17" s="553"/>
      <c r="CE17" s="553"/>
      <c r="CF17" s="553"/>
      <c r="CG17" s="553"/>
      <c r="CH17" s="553"/>
      <c r="CI17" s="553"/>
      <c r="CJ17" s="553"/>
      <c r="CK17" s="553"/>
      <c r="CL17" s="553"/>
      <c r="CM17" s="553"/>
      <c r="CN17" s="553"/>
      <c r="CO17" s="553"/>
      <c r="CP17" s="553"/>
      <c r="CQ17" s="553"/>
      <c r="CR17" s="553"/>
      <c r="CS17" s="553"/>
      <c r="CT17" s="553"/>
      <c r="CU17" s="553"/>
      <c r="CV17" s="553"/>
      <c r="CW17" s="553"/>
      <c r="CX17" s="553"/>
      <c r="CY17" s="553"/>
      <c r="CZ17" s="553"/>
      <c r="DA17" s="553"/>
      <c r="DB17" s="553"/>
      <c r="DC17" s="553"/>
      <c r="DD17" s="553"/>
      <c r="DE17" s="553"/>
      <c r="DF17" s="554"/>
      <c r="DG17" s="554"/>
      <c r="DH17" s="554"/>
      <c r="DI17" s="554"/>
      <c r="DJ17" s="554"/>
      <c r="DK17" s="554"/>
      <c r="DL17" s="554"/>
      <c r="DM17" s="554"/>
      <c r="DN17" s="554"/>
      <c r="DO17" s="554"/>
      <c r="DP17" s="554"/>
      <c r="DQ17" s="554"/>
      <c r="DR17" s="554"/>
      <c r="DS17" s="554"/>
      <c r="DT17" s="554"/>
      <c r="DU17" s="554"/>
      <c r="DV17" s="554"/>
      <c r="DW17" s="554"/>
      <c r="DX17" s="554"/>
      <c r="DY17" s="554"/>
      <c r="DZ17" s="554"/>
      <c r="EA17" s="554"/>
      <c r="EB17" s="554"/>
      <c r="EC17" s="554"/>
      <c r="ED17" s="554"/>
      <c r="EI17" s="1"/>
      <c r="EQ17" s="1"/>
    </row>
    <row r="18" spans="1:170" s="29" customFormat="1" ht="34.5" customHeight="1" x14ac:dyDescent="0.15">
      <c r="A18" s="556" t="s">
        <v>20</v>
      </c>
      <c r="B18" s="556"/>
      <c r="C18" s="556"/>
      <c r="D18" s="556"/>
      <c r="E18" s="556"/>
      <c r="F18" s="556"/>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556"/>
      <c r="AI18" s="556"/>
      <c r="AJ18" s="556"/>
      <c r="AK18" s="556"/>
      <c r="AL18" s="556"/>
      <c r="AM18" s="556"/>
      <c r="AN18" s="556"/>
      <c r="AO18" s="556"/>
      <c r="AP18" s="556"/>
      <c r="AQ18" s="556"/>
      <c r="AR18" s="556"/>
      <c r="AS18" s="556"/>
      <c r="AT18" s="556"/>
      <c r="AU18" s="556"/>
      <c r="AV18" s="556"/>
      <c r="AW18" s="556"/>
      <c r="AX18" s="556"/>
      <c r="AY18" s="556"/>
      <c r="AZ18" s="556"/>
      <c r="BA18" s="556"/>
      <c r="BB18" s="556"/>
      <c r="BC18" s="556"/>
      <c r="BD18" s="556"/>
      <c r="BE18" s="556"/>
      <c r="BF18" s="556"/>
      <c r="BG18" s="556"/>
      <c r="BH18" s="556"/>
      <c r="BI18" s="556"/>
      <c r="BJ18" s="556"/>
      <c r="BK18" s="556"/>
      <c r="BL18" s="556"/>
      <c r="BM18" s="556"/>
      <c r="BN18" s="556"/>
      <c r="BO18" s="556"/>
      <c r="BP18" s="556"/>
      <c r="BQ18" s="556"/>
      <c r="BR18" s="556"/>
      <c r="BS18" s="556"/>
      <c r="BT18" s="556"/>
      <c r="BU18" s="556"/>
      <c r="BV18" s="556"/>
      <c r="BW18" s="556"/>
      <c r="BX18" s="556"/>
      <c r="BY18" s="556"/>
      <c r="BZ18" s="556"/>
      <c r="CA18" s="556"/>
      <c r="CB18" s="556"/>
      <c r="CC18" s="556"/>
      <c r="CD18" s="556"/>
      <c r="CE18" s="556"/>
      <c r="CF18" s="30"/>
      <c r="CG18" s="26"/>
      <c r="CH18" s="26"/>
      <c r="CI18" s="26"/>
      <c r="CJ18" s="26"/>
      <c r="CK18" s="26"/>
      <c r="CL18" s="30"/>
      <c r="CM18" s="11"/>
      <c r="CN18" s="11"/>
      <c r="CO18" s="11"/>
      <c r="CP18" s="11"/>
      <c r="CQ18" s="11"/>
      <c r="CR18" s="11"/>
      <c r="CS18" s="11"/>
      <c r="CT18" s="11"/>
      <c r="CU18" s="11"/>
      <c r="CV18" s="11"/>
      <c r="CW18" s="11"/>
      <c r="CX18" s="11"/>
      <c r="CY18" s="11"/>
      <c r="CZ18" s="11"/>
      <c r="DA18" s="11"/>
      <c r="DB18" s="31"/>
      <c r="DC18" s="26"/>
      <c r="DD18" s="26"/>
      <c r="DE18" s="26"/>
      <c r="DF18" s="26"/>
      <c r="DG18" s="26"/>
      <c r="DH18" s="30"/>
      <c r="DI18" s="30"/>
      <c r="DJ18" s="30"/>
      <c r="DK18" s="30"/>
      <c r="DL18" s="30"/>
      <c r="DM18" s="30"/>
      <c r="DN18" s="30"/>
      <c r="DO18" s="30"/>
      <c r="DP18" s="30"/>
      <c r="DQ18" s="30"/>
      <c r="DR18" s="30"/>
      <c r="DS18" s="30"/>
      <c r="DT18" s="26"/>
      <c r="DU18" s="26"/>
      <c r="DV18" s="26"/>
      <c r="DW18" s="26"/>
      <c r="DX18" s="26"/>
      <c r="DY18" s="26"/>
      <c r="DZ18" s="26"/>
      <c r="EA18" s="32"/>
      <c r="EB18" s="26"/>
      <c r="EC18" s="26"/>
      <c r="ED18" s="26"/>
      <c r="EE18" s="26"/>
      <c r="EF18" s="26"/>
      <c r="EG18" s="26"/>
      <c r="EH18" s="26"/>
      <c r="EI18" s="32"/>
      <c r="EJ18" s="26"/>
      <c r="EK18" s="26"/>
      <c r="EL18" s="26"/>
      <c r="EM18" s="26"/>
      <c r="EN18" s="26"/>
      <c r="EO18" s="26"/>
      <c r="EP18" s="26"/>
      <c r="EQ18" s="30"/>
      <c r="ER18" s="26"/>
      <c r="ES18" s="26"/>
      <c r="ET18" s="26"/>
      <c r="EU18" s="26"/>
      <c r="EV18" s="26"/>
      <c r="EW18" s="26"/>
      <c r="EX18" s="26"/>
      <c r="EY18" s="26"/>
      <c r="EZ18" s="26"/>
      <c r="FA18" s="26"/>
      <c r="FB18" s="26"/>
      <c r="FC18" s="26"/>
      <c r="FD18" s="26"/>
      <c r="FE18" s="26"/>
      <c r="FF18" s="27"/>
      <c r="FG18" s="27"/>
      <c r="FH18" s="27"/>
      <c r="FI18" s="27"/>
      <c r="FJ18" s="27"/>
      <c r="FK18" s="27"/>
      <c r="FL18" s="27"/>
      <c r="FM18" s="27"/>
      <c r="FN18" s="26"/>
    </row>
    <row r="19" spans="1:170" ht="12.75" customHeight="1" thickBot="1" x14ac:dyDescent="0.2">
      <c r="A19" s="26"/>
      <c r="B19" s="35"/>
      <c r="C19" s="35"/>
      <c r="D19" s="11"/>
      <c r="E19" s="11"/>
      <c r="F19" s="11"/>
      <c r="G19" s="11"/>
      <c r="H19" s="11"/>
      <c r="I19" s="11"/>
      <c r="J19" s="11"/>
      <c r="K19" s="11"/>
      <c r="L19" s="11"/>
      <c r="M19" s="11"/>
      <c r="N19" s="11"/>
      <c r="O19" s="11"/>
      <c r="P19" s="11"/>
      <c r="Q19" s="11"/>
      <c r="R19" s="11"/>
      <c r="S19" s="11"/>
      <c r="T19" s="25"/>
      <c r="U19" s="11"/>
      <c r="V19" s="11"/>
      <c r="W19" s="11"/>
      <c r="X19" s="11"/>
      <c r="Y19" s="11"/>
      <c r="Z19" s="11"/>
      <c r="AA19" s="11"/>
      <c r="AB19" s="11"/>
      <c r="AC19" s="11"/>
      <c r="AD19" s="25"/>
      <c r="AE19" s="11"/>
      <c r="AF19" s="11"/>
      <c r="AG19" s="11"/>
      <c r="AH19" s="11"/>
      <c r="AI19" s="11"/>
      <c r="AJ19" s="11"/>
      <c r="AK19" s="11"/>
      <c r="AL19" s="11"/>
      <c r="AM19" s="11"/>
      <c r="AN19" s="25"/>
      <c r="AO19" s="11"/>
      <c r="AP19" s="11"/>
      <c r="AQ19" s="11"/>
      <c r="AR19" s="11"/>
      <c r="AS19" s="11"/>
      <c r="AT19" s="11"/>
      <c r="AU19" s="11"/>
      <c r="AV19" s="11"/>
      <c r="AW19" s="11"/>
      <c r="AX19" s="25"/>
      <c r="AY19" s="36"/>
      <c r="AZ19" s="36"/>
      <c r="BA19" s="36"/>
      <c r="BB19" s="36"/>
      <c r="BC19" s="36"/>
      <c r="BD19" s="36"/>
      <c r="BE19" s="36"/>
      <c r="BF19" s="36"/>
      <c r="BG19" s="36"/>
      <c r="BH19" s="36"/>
      <c r="BI19" s="36"/>
      <c r="BJ19" s="36"/>
      <c r="BK19" s="36"/>
      <c r="BL19" s="36"/>
      <c r="BM19" s="11"/>
      <c r="BN19" s="25"/>
      <c r="BO19" s="25"/>
      <c r="BP19" s="25"/>
      <c r="BQ19" s="25"/>
      <c r="BR19" s="25"/>
      <c r="BS19" s="25"/>
      <c r="BT19" s="26"/>
      <c r="BU19" s="26"/>
      <c r="BV19" s="26"/>
      <c r="BW19" s="26"/>
      <c r="BX19" s="26"/>
      <c r="BY19" s="26"/>
      <c r="BZ19" s="26"/>
      <c r="CA19" s="26"/>
      <c r="CB19" s="26"/>
      <c r="CC19" s="26"/>
      <c r="CD19" s="26"/>
      <c r="CE19" s="26"/>
      <c r="CF19" s="30"/>
      <c r="CG19" s="26"/>
      <c r="CH19" s="26"/>
      <c r="CI19" s="26"/>
      <c r="CJ19" s="26"/>
      <c r="CK19" s="26"/>
      <c r="CL19" s="30"/>
      <c r="CM19" s="11"/>
      <c r="CN19" s="11"/>
      <c r="CO19" s="11"/>
      <c r="CP19" s="11"/>
      <c r="CQ19" s="11"/>
      <c r="CR19" s="11"/>
      <c r="CS19" s="11"/>
      <c r="CT19" s="11"/>
      <c r="CU19" s="11"/>
      <c r="CV19" s="11"/>
      <c r="CW19" s="11"/>
      <c r="CX19" s="11"/>
      <c r="CY19" s="11"/>
      <c r="CZ19" s="11"/>
      <c r="DA19" s="11"/>
      <c r="DB19" s="31"/>
      <c r="DC19" s="26"/>
      <c r="DD19" s="26"/>
      <c r="DE19" s="26"/>
      <c r="DF19" s="26"/>
      <c r="DG19" s="26"/>
      <c r="DH19" s="30"/>
      <c r="DI19" s="30"/>
      <c r="DJ19" s="30"/>
      <c r="DK19" s="30"/>
      <c r="DL19" s="30"/>
      <c r="DM19" s="30"/>
      <c r="DN19" s="30"/>
      <c r="DO19" s="30"/>
      <c r="DP19" s="30"/>
      <c r="DQ19" s="30"/>
      <c r="DR19" s="30"/>
      <c r="DS19" s="30"/>
      <c r="DT19" s="26"/>
      <c r="DU19" s="26"/>
      <c r="DV19" s="26"/>
      <c r="DW19" s="26"/>
      <c r="DX19" s="26"/>
      <c r="DY19" s="26"/>
      <c r="DZ19" s="26"/>
      <c r="EA19" s="32"/>
      <c r="EB19" s="26"/>
      <c r="EC19" s="26"/>
      <c r="ED19" s="26"/>
      <c r="EE19" s="26"/>
      <c r="EF19" s="26"/>
      <c r="EG19" s="26"/>
      <c r="EH19" s="26"/>
      <c r="EI19" s="32"/>
      <c r="EJ19" s="26"/>
      <c r="EK19" s="26"/>
      <c r="EL19" s="26"/>
      <c r="EM19" s="26"/>
      <c r="EN19" s="26"/>
      <c r="EO19" s="26"/>
      <c r="EP19" s="26"/>
      <c r="EQ19" s="30"/>
      <c r="ER19" s="26"/>
      <c r="ES19" s="26"/>
      <c r="ET19" s="26"/>
      <c r="EU19" s="26"/>
      <c r="EV19" s="26"/>
      <c r="EW19" s="26"/>
      <c r="EX19" s="26"/>
      <c r="EY19" s="26"/>
      <c r="EZ19" s="26"/>
      <c r="FA19" s="26"/>
      <c r="FB19" s="26"/>
      <c r="FC19" s="26"/>
      <c r="FD19" s="26"/>
      <c r="FE19" s="26"/>
      <c r="FF19" s="27"/>
      <c r="FG19" s="27"/>
      <c r="FH19" s="27"/>
      <c r="FI19" s="27"/>
      <c r="FJ19" s="27"/>
      <c r="FK19" s="27"/>
      <c r="FL19" s="27"/>
      <c r="FM19" s="27"/>
      <c r="FN19" s="26"/>
    </row>
    <row r="20" spans="1:170" s="29" customFormat="1" ht="28.5" customHeight="1" x14ac:dyDescent="0.15">
      <c r="A20" s="26"/>
      <c r="B20" s="519" t="s">
        <v>21</v>
      </c>
      <c r="C20" s="520"/>
      <c r="D20" s="521"/>
      <c r="E20" s="472" t="s">
        <v>22</v>
      </c>
      <c r="F20" s="511"/>
      <c r="G20" s="511"/>
      <c r="H20" s="511"/>
      <c r="I20" s="511"/>
      <c r="J20" s="525"/>
      <c r="K20" s="533" t="s">
        <v>23</v>
      </c>
      <c r="L20" s="534"/>
      <c r="M20" s="534"/>
      <c r="N20" s="534"/>
      <c r="O20" s="534"/>
      <c r="P20" s="534"/>
      <c r="Q20" s="534"/>
      <c r="R20" s="534"/>
      <c r="S20" s="534"/>
      <c r="T20" s="534"/>
      <c r="U20" s="534"/>
      <c r="V20" s="534"/>
      <c r="W20" s="534"/>
      <c r="X20" s="534"/>
      <c r="Y20" s="534"/>
      <c r="Z20" s="534"/>
      <c r="AA20" s="534"/>
      <c r="AB20" s="534"/>
      <c r="AC20" s="534"/>
      <c r="AD20" s="535"/>
      <c r="AE20" s="533" t="s">
        <v>24</v>
      </c>
      <c r="AF20" s="534"/>
      <c r="AG20" s="534"/>
      <c r="AH20" s="534"/>
      <c r="AI20" s="534"/>
      <c r="AJ20" s="534"/>
      <c r="AK20" s="534"/>
      <c r="AL20" s="534"/>
      <c r="AM20" s="534"/>
      <c r="AN20" s="534"/>
      <c r="AO20" s="534"/>
      <c r="AP20" s="534"/>
      <c r="AQ20" s="534"/>
      <c r="AR20" s="534"/>
      <c r="AS20" s="534"/>
      <c r="AT20" s="534"/>
      <c r="AU20" s="534"/>
      <c r="AV20" s="534"/>
      <c r="AW20" s="534"/>
      <c r="AX20" s="535"/>
      <c r="AY20" s="533" t="s">
        <v>25</v>
      </c>
      <c r="AZ20" s="534"/>
      <c r="BA20" s="534"/>
      <c r="BB20" s="534"/>
      <c r="BC20" s="534"/>
      <c r="BD20" s="534"/>
      <c r="BE20" s="534"/>
      <c r="BF20" s="534"/>
      <c r="BG20" s="534"/>
      <c r="BH20" s="534"/>
      <c r="BI20" s="534"/>
      <c r="BJ20" s="534"/>
      <c r="BK20" s="534"/>
      <c r="BL20" s="534"/>
      <c r="BM20" s="534"/>
      <c r="BN20" s="534"/>
      <c r="BO20" s="534"/>
      <c r="BP20" s="534"/>
      <c r="BQ20" s="534"/>
      <c r="BR20" s="534"/>
      <c r="BS20" s="534"/>
      <c r="BT20" s="535"/>
      <c r="BU20" s="533" t="s">
        <v>26</v>
      </c>
      <c r="BV20" s="534"/>
      <c r="BW20" s="534"/>
      <c r="BX20" s="534"/>
      <c r="BY20" s="550" t="s">
        <v>27</v>
      </c>
      <c r="BZ20" s="520"/>
      <c r="CA20" s="520"/>
      <c r="CB20" s="520"/>
      <c r="CC20" s="520"/>
      <c r="CD20" s="520"/>
      <c r="CE20" s="520"/>
      <c r="CF20" s="521"/>
      <c r="CG20" s="472" t="s">
        <v>28</v>
      </c>
      <c r="CH20" s="534"/>
      <c r="CI20" s="534"/>
      <c r="CJ20" s="534"/>
      <c r="CK20" s="534"/>
      <c r="CL20" s="534"/>
      <c r="CM20" s="550" t="s">
        <v>29</v>
      </c>
      <c r="CN20" s="520"/>
      <c r="CO20" s="520"/>
      <c r="CP20" s="520"/>
      <c r="CQ20" s="520"/>
      <c r="CR20" s="520"/>
      <c r="CS20" s="520"/>
      <c r="CT20" s="520"/>
      <c r="CU20" s="520"/>
      <c r="CV20" s="520"/>
      <c r="CW20" s="520"/>
      <c r="CX20" s="520"/>
      <c r="CY20" s="520"/>
      <c r="CZ20" s="520"/>
      <c r="DA20" s="520"/>
      <c r="DB20" s="521"/>
      <c r="DC20" s="550" t="s">
        <v>30</v>
      </c>
      <c r="DD20" s="520"/>
      <c r="DE20" s="520"/>
      <c r="DF20" s="520"/>
      <c r="DG20" s="520"/>
      <c r="DH20" s="521"/>
      <c r="DI20" s="550" t="s">
        <v>31</v>
      </c>
      <c r="DJ20" s="520"/>
      <c r="DK20" s="521"/>
      <c r="DL20" s="550" t="s">
        <v>32</v>
      </c>
      <c r="DM20" s="520"/>
      <c r="DN20" s="520"/>
      <c r="DO20" s="520"/>
      <c r="DP20" s="520"/>
      <c r="DQ20" s="520"/>
      <c r="DR20" s="520"/>
      <c r="DS20" s="521"/>
      <c r="DT20" s="533" t="s">
        <v>33</v>
      </c>
      <c r="DU20" s="534"/>
      <c r="DV20" s="534"/>
      <c r="DW20" s="534"/>
      <c r="DX20" s="534"/>
      <c r="DY20" s="534"/>
      <c r="DZ20" s="534"/>
      <c r="EA20" s="534"/>
      <c r="EB20" s="534"/>
      <c r="EC20" s="534"/>
      <c r="ED20" s="534"/>
      <c r="EE20" s="534"/>
      <c r="EF20" s="534"/>
      <c r="EG20" s="534"/>
      <c r="EH20" s="534"/>
      <c r="EI20" s="534"/>
      <c r="EJ20" s="534"/>
      <c r="EK20" s="534"/>
      <c r="EL20" s="534"/>
      <c r="EM20" s="534"/>
      <c r="EN20" s="534"/>
      <c r="EO20" s="534"/>
      <c r="EP20" s="534"/>
      <c r="EQ20" s="535"/>
      <c r="ER20" s="472" t="s">
        <v>34</v>
      </c>
      <c r="ES20" s="511"/>
      <c r="ET20" s="511"/>
      <c r="EU20" s="511"/>
      <c r="EV20" s="511"/>
      <c r="EW20" s="511"/>
      <c r="EX20" s="525"/>
      <c r="EY20" s="511" t="s">
        <v>35</v>
      </c>
      <c r="EZ20" s="511"/>
      <c r="FA20" s="511"/>
      <c r="FB20" s="511"/>
      <c r="FC20" s="511"/>
      <c r="FD20" s="511"/>
      <c r="FE20" s="525"/>
      <c r="FF20" s="536" t="s">
        <v>36</v>
      </c>
      <c r="FG20" s="537"/>
      <c r="FH20" s="537"/>
      <c r="FI20" s="537"/>
      <c r="FJ20" s="537"/>
      <c r="FK20" s="537"/>
      <c r="FL20" s="537"/>
      <c r="FM20" s="538"/>
      <c r="FN20" s="47"/>
    </row>
    <row r="21" spans="1:170" s="29" customFormat="1" ht="28.5" customHeight="1" x14ac:dyDescent="0.15">
      <c r="A21" s="26"/>
      <c r="B21" s="522"/>
      <c r="C21" s="445"/>
      <c r="D21" s="523"/>
      <c r="E21" s="526"/>
      <c r="F21" s="527"/>
      <c r="G21" s="527"/>
      <c r="H21" s="527"/>
      <c r="I21" s="527"/>
      <c r="J21" s="528"/>
      <c r="K21" s="432"/>
      <c r="L21" s="433"/>
      <c r="M21" s="433"/>
      <c r="N21" s="433"/>
      <c r="O21" s="433"/>
      <c r="P21" s="433"/>
      <c r="Q21" s="433"/>
      <c r="R21" s="433"/>
      <c r="S21" s="433"/>
      <c r="T21" s="433"/>
      <c r="U21" s="433"/>
      <c r="V21" s="433"/>
      <c r="W21" s="433"/>
      <c r="X21" s="433"/>
      <c r="Y21" s="433"/>
      <c r="Z21" s="433"/>
      <c r="AA21" s="433"/>
      <c r="AB21" s="433"/>
      <c r="AC21" s="433"/>
      <c r="AD21" s="434"/>
      <c r="AE21" s="432"/>
      <c r="AF21" s="433"/>
      <c r="AG21" s="433"/>
      <c r="AH21" s="433"/>
      <c r="AI21" s="433"/>
      <c r="AJ21" s="433"/>
      <c r="AK21" s="433"/>
      <c r="AL21" s="433"/>
      <c r="AM21" s="433"/>
      <c r="AN21" s="433"/>
      <c r="AO21" s="433"/>
      <c r="AP21" s="433"/>
      <c r="AQ21" s="433"/>
      <c r="AR21" s="433"/>
      <c r="AS21" s="433"/>
      <c r="AT21" s="433"/>
      <c r="AU21" s="433"/>
      <c r="AV21" s="433"/>
      <c r="AW21" s="433"/>
      <c r="AX21" s="434"/>
      <c r="AY21" s="407"/>
      <c r="AZ21" s="408"/>
      <c r="BA21" s="408"/>
      <c r="BB21" s="408"/>
      <c r="BC21" s="408"/>
      <c r="BD21" s="408"/>
      <c r="BE21" s="408"/>
      <c r="BF21" s="408"/>
      <c r="BG21" s="408"/>
      <c r="BH21" s="408"/>
      <c r="BI21" s="408"/>
      <c r="BJ21" s="408"/>
      <c r="BK21" s="408"/>
      <c r="BL21" s="408"/>
      <c r="BM21" s="408"/>
      <c r="BN21" s="408"/>
      <c r="BO21" s="408"/>
      <c r="BP21" s="408"/>
      <c r="BQ21" s="408"/>
      <c r="BR21" s="408"/>
      <c r="BS21" s="408"/>
      <c r="BT21" s="409"/>
      <c r="BU21" s="407"/>
      <c r="BV21" s="408"/>
      <c r="BW21" s="408"/>
      <c r="BX21" s="408"/>
      <c r="BY21" s="551"/>
      <c r="BZ21" s="445"/>
      <c r="CA21" s="445"/>
      <c r="CB21" s="445"/>
      <c r="CC21" s="445"/>
      <c r="CD21" s="445"/>
      <c r="CE21" s="445"/>
      <c r="CF21" s="523"/>
      <c r="CG21" s="407"/>
      <c r="CH21" s="408"/>
      <c r="CI21" s="408"/>
      <c r="CJ21" s="408"/>
      <c r="CK21" s="408"/>
      <c r="CL21" s="408"/>
      <c r="CM21" s="551"/>
      <c r="CN21" s="445"/>
      <c r="CO21" s="445"/>
      <c r="CP21" s="445"/>
      <c r="CQ21" s="445"/>
      <c r="CR21" s="445"/>
      <c r="CS21" s="445"/>
      <c r="CT21" s="445"/>
      <c r="CU21" s="445"/>
      <c r="CV21" s="445"/>
      <c r="CW21" s="445"/>
      <c r="CX21" s="445"/>
      <c r="CY21" s="445"/>
      <c r="CZ21" s="445"/>
      <c r="DA21" s="445"/>
      <c r="DB21" s="523"/>
      <c r="DC21" s="551"/>
      <c r="DD21" s="445"/>
      <c r="DE21" s="445"/>
      <c r="DF21" s="445"/>
      <c r="DG21" s="445"/>
      <c r="DH21" s="523"/>
      <c r="DI21" s="551"/>
      <c r="DJ21" s="445"/>
      <c r="DK21" s="523"/>
      <c r="DL21" s="551"/>
      <c r="DM21" s="445"/>
      <c r="DN21" s="445"/>
      <c r="DO21" s="445"/>
      <c r="DP21" s="445"/>
      <c r="DQ21" s="445"/>
      <c r="DR21" s="445"/>
      <c r="DS21" s="523"/>
      <c r="DT21" s="407"/>
      <c r="DU21" s="408"/>
      <c r="DV21" s="408"/>
      <c r="DW21" s="408"/>
      <c r="DX21" s="408"/>
      <c r="DY21" s="408"/>
      <c r="DZ21" s="408"/>
      <c r="EA21" s="408"/>
      <c r="EB21" s="408"/>
      <c r="EC21" s="408"/>
      <c r="ED21" s="408"/>
      <c r="EE21" s="408"/>
      <c r="EF21" s="408"/>
      <c r="EG21" s="408"/>
      <c r="EH21" s="408"/>
      <c r="EI21" s="408"/>
      <c r="EJ21" s="408"/>
      <c r="EK21" s="408"/>
      <c r="EL21" s="408"/>
      <c r="EM21" s="408"/>
      <c r="EN21" s="408"/>
      <c r="EO21" s="408"/>
      <c r="EP21" s="408"/>
      <c r="EQ21" s="409"/>
      <c r="ER21" s="526"/>
      <c r="ES21" s="527"/>
      <c r="ET21" s="527"/>
      <c r="EU21" s="527"/>
      <c r="EV21" s="527"/>
      <c r="EW21" s="527"/>
      <c r="EX21" s="528"/>
      <c r="EY21" s="527"/>
      <c r="EZ21" s="527"/>
      <c r="FA21" s="527"/>
      <c r="FB21" s="527"/>
      <c r="FC21" s="527"/>
      <c r="FD21" s="527"/>
      <c r="FE21" s="528"/>
      <c r="FF21" s="539"/>
      <c r="FG21" s="540"/>
      <c r="FH21" s="540"/>
      <c r="FI21" s="540"/>
      <c r="FJ21" s="540"/>
      <c r="FK21" s="540"/>
      <c r="FL21" s="540"/>
      <c r="FM21" s="541"/>
      <c r="FN21" s="47"/>
    </row>
    <row r="22" spans="1:170" s="29" customFormat="1" ht="37.5" customHeight="1" x14ac:dyDescent="0.15">
      <c r="A22" s="26"/>
      <c r="B22" s="522"/>
      <c r="C22" s="445"/>
      <c r="D22" s="523"/>
      <c r="E22" s="526"/>
      <c r="F22" s="527"/>
      <c r="G22" s="527"/>
      <c r="H22" s="527"/>
      <c r="I22" s="527"/>
      <c r="J22" s="528"/>
      <c r="K22" s="415" t="s">
        <v>37</v>
      </c>
      <c r="L22" s="416"/>
      <c r="M22" s="416"/>
      <c r="N22" s="416"/>
      <c r="O22" s="416"/>
      <c r="P22" s="416"/>
      <c r="Q22" s="416"/>
      <c r="R22" s="416"/>
      <c r="S22" s="545"/>
      <c r="T22" s="548" t="s">
        <v>5</v>
      </c>
      <c r="U22" s="416" t="s">
        <v>38</v>
      </c>
      <c r="V22" s="416"/>
      <c r="W22" s="416"/>
      <c r="X22" s="416"/>
      <c r="Y22" s="416"/>
      <c r="Z22" s="416"/>
      <c r="AA22" s="416"/>
      <c r="AB22" s="416"/>
      <c r="AC22" s="416"/>
      <c r="AD22" s="417" t="s">
        <v>39</v>
      </c>
      <c r="AE22" s="415" t="s">
        <v>40</v>
      </c>
      <c r="AF22" s="416"/>
      <c r="AG22" s="416"/>
      <c r="AH22" s="416"/>
      <c r="AI22" s="416"/>
      <c r="AJ22" s="416"/>
      <c r="AK22" s="416"/>
      <c r="AL22" s="416"/>
      <c r="AM22" s="545"/>
      <c r="AN22" s="548" t="s">
        <v>5</v>
      </c>
      <c r="AO22" s="416" t="s">
        <v>41</v>
      </c>
      <c r="AP22" s="416"/>
      <c r="AQ22" s="416"/>
      <c r="AR22" s="416"/>
      <c r="AS22" s="416"/>
      <c r="AT22" s="416"/>
      <c r="AU22" s="416"/>
      <c r="AV22" s="416"/>
      <c r="AW22" s="416"/>
      <c r="AX22" s="417" t="s">
        <v>39</v>
      </c>
      <c r="AY22" s="407"/>
      <c r="AZ22" s="408"/>
      <c r="BA22" s="408"/>
      <c r="BB22" s="408"/>
      <c r="BC22" s="408"/>
      <c r="BD22" s="408"/>
      <c r="BE22" s="408"/>
      <c r="BF22" s="408"/>
      <c r="BG22" s="408"/>
      <c r="BH22" s="408"/>
      <c r="BI22" s="408"/>
      <c r="BJ22" s="408"/>
      <c r="BK22" s="408"/>
      <c r="BL22" s="408"/>
      <c r="BM22" s="408"/>
      <c r="BN22" s="408"/>
      <c r="BO22" s="408"/>
      <c r="BP22" s="408"/>
      <c r="BQ22" s="408"/>
      <c r="BR22" s="408"/>
      <c r="BS22" s="408"/>
      <c r="BT22" s="409"/>
      <c r="BU22" s="407"/>
      <c r="BV22" s="408"/>
      <c r="BW22" s="408"/>
      <c r="BX22" s="408"/>
      <c r="BY22" s="551"/>
      <c r="BZ22" s="445"/>
      <c r="CA22" s="445"/>
      <c r="CB22" s="445"/>
      <c r="CC22" s="445"/>
      <c r="CD22" s="445"/>
      <c r="CE22" s="445"/>
      <c r="CF22" s="523"/>
      <c r="CG22" s="407"/>
      <c r="CH22" s="408"/>
      <c r="CI22" s="408"/>
      <c r="CJ22" s="408"/>
      <c r="CK22" s="408"/>
      <c r="CL22" s="408"/>
      <c r="CM22" s="421"/>
      <c r="CN22" s="422"/>
      <c r="CO22" s="422"/>
      <c r="CP22" s="422"/>
      <c r="CQ22" s="422"/>
      <c r="CR22" s="422"/>
      <c r="CS22" s="422"/>
      <c r="CT22" s="422"/>
      <c r="CU22" s="422"/>
      <c r="CV22" s="422"/>
      <c r="CW22" s="422"/>
      <c r="CX22" s="422"/>
      <c r="CY22" s="422"/>
      <c r="CZ22" s="422"/>
      <c r="DA22" s="422"/>
      <c r="DB22" s="423"/>
      <c r="DC22" s="551"/>
      <c r="DD22" s="445"/>
      <c r="DE22" s="445"/>
      <c r="DF22" s="445"/>
      <c r="DG22" s="445"/>
      <c r="DH22" s="523"/>
      <c r="DI22" s="551"/>
      <c r="DJ22" s="445"/>
      <c r="DK22" s="523"/>
      <c r="DL22" s="551"/>
      <c r="DM22" s="445"/>
      <c r="DN22" s="445"/>
      <c r="DO22" s="445"/>
      <c r="DP22" s="445"/>
      <c r="DQ22" s="445"/>
      <c r="DR22" s="445"/>
      <c r="DS22" s="523"/>
      <c r="DT22" s="407"/>
      <c r="DU22" s="408"/>
      <c r="DV22" s="408"/>
      <c r="DW22" s="408"/>
      <c r="DX22" s="408"/>
      <c r="DY22" s="408"/>
      <c r="DZ22" s="408"/>
      <c r="EA22" s="408"/>
      <c r="EB22" s="408"/>
      <c r="EC22" s="408"/>
      <c r="ED22" s="408"/>
      <c r="EE22" s="408"/>
      <c r="EF22" s="408"/>
      <c r="EG22" s="408"/>
      <c r="EH22" s="408"/>
      <c r="EI22" s="408"/>
      <c r="EJ22" s="408"/>
      <c r="EK22" s="408"/>
      <c r="EL22" s="408"/>
      <c r="EM22" s="408"/>
      <c r="EN22" s="408"/>
      <c r="EO22" s="408"/>
      <c r="EP22" s="408"/>
      <c r="EQ22" s="409"/>
      <c r="ER22" s="526"/>
      <c r="ES22" s="527"/>
      <c r="ET22" s="527"/>
      <c r="EU22" s="527"/>
      <c r="EV22" s="527"/>
      <c r="EW22" s="527"/>
      <c r="EX22" s="528"/>
      <c r="EY22" s="527"/>
      <c r="EZ22" s="527"/>
      <c r="FA22" s="527"/>
      <c r="FB22" s="527"/>
      <c r="FC22" s="527"/>
      <c r="FD22" s="527"/>
      <c r="FE22" s="528"/>
      <c r="FF22" s="539"/>
      <c r="FG22" s="540"/>
      <c r="FH22" s="540"/>
      <c r="FI22" s="540"/>
      <c r="FJ22" s="540"/>
      <c r="FK22" s="540"/>
      <c r="FL22" s="540"/>
      <c r="FM22" s="541"/>
      <c r="FN22" s="47"/>
    </row>
    <row r="23" spans="1:170" s="29" customFormat="1" ht="39" customHeight="1" thickBot="1" x14ac:dyDescent="0.2">
      <c r="A23" s="26"/>
      <c r="B23" s="522"/>
      <c r="C23" s="445"/>
      <c r="D23" s="523"/>
      <c r="E23" s="526"/>
      <c r="F23" s="527"/>
      <c r="G23" s="527"/>
      <c r="H23" s="527"/>
      <c r="I23" s="527"/>
      <c r="J23" s="528"/>
      <c r="K23" s="407"/>
      <c r="L23" s="408"/>
      <c r="M23" s="408"/>
      <c r="N23" s="408"/>
      <c r="O23" s="408"/>
      <c r="P23" s="408"/>
      <c r="Q23" s="408"/>
      <c r="R23" s="408"/>
      <c r="S23" s="546"/>
      <c r="T23" s="549"/>
      <c r="U23" s="408"/>
      <c r="V23" s="408"/>
      <c r="W23" s="408"/>
      <c r="X23" s="408"/>
      <c r="Y23" s="408"/>
      <c r="Z23" s="408"/>
      <c r="AA23" s="408"/>
      <c r="AB23" s="408"/>
      <c r="AC23" s="408"/>
      <c r="AD23" s="409"/>
      <c r="AE23" s="407"/>
      <c r="AF23" s="408"/>
      <c r="AG23" s="408"/>
      <c r="AH23" s="408"/>
      <c r="AI23" s="408"/>
      <c r="AJ23" s="408"/>
      <c r="AK23" s="408"/>
      <c r="AL23" s="408"/>
      <c r="AM23" s="546"/>
      <c r="AN23" s="549"/>
      <c r="AO23" s="408"/>
      <c r="AP23" s="408"/>
      <c r="AQ23" s="408"/>
      <c r="AR23" s="408"/>
      <c r="AS23" s="408"/>
      <c r="AT23" s="408"/>
      <c r="AU23" s="408"/>
      <c r="AV23" s="408"/>
      <c r="AW23" s="408"/>
      <c r="AX23" s="409"/>
      <c r="AY23" s="407"/>
      <c r="AZ23" s="408"/>
      <c r="BA23" s="408"/>
      <c r="BB23" s="408"/>
      <c r="BC23" s="408"/>
      <c r="BD23" s="408"/>
      <c r="BE23" s="408"/>
      <c r="BF23" s="408"/>
      <c r="BG23" s="408"/>
      <c r="BH23" s="408"/>
      <c r="BI23" s="408"/>
      <c r="BJ23" s="408"/>
      <c r="BK23" s="408"/>
      <c r="BL23" s="408"/>
      <c r="BM23" s="408"/>
      <c r="BN23" s="408"/>
      <c r="BO23" s="408"/>
      <c r="BP23" s="408"/>
      <c r="BQ23" s="408"/>
      <c r="BR23" s="408"/>
      <c r="BS23" s="408"/>
      <c r="BT23" s="409"/>
      <c r="BU23" s="407" t="s">
        <v>42</v>
      </c>
      <c r="BV23" s="408"/>
      <c r="BW23" s="408"/>
      <c r="BX23" s="408"/>
      <c r="BY23" s="267"/>
      <c r="BZ23" s="268"/>
      <c r="CA23" s="268"/>
      <c r="CB23" s="268"/>
      <c r="CC23" s="268"/>
      <c r="CD23" s="268"/>
      <c r="CE23" s="268"/>
      <c r="CF23" s="269"/>
      <c r="CG23" s="407"/>
      <c r="CH23" s="408"/>
      <c r="CI23" s="408"/>
      <c r="CJ23" s="408"/>
      <c r="CK23" s="408"/>
      <c r="CL23" s="408"/>
      <c r="CM23" s="552" t="s">
        <v>43</v>
      </c>
      <c r="CN23" s="204"/>
      <c r="CO23" s="204"/>
      <c r="CP23" s="204"/>
      <c r="CQ23" s="204"/>
      <c r="CR23" s="204"/>
      <c r="CS23" s="204"/>
      <c r="CT23" s="204"/>
      <c r="CU23" s="552" t="s">
        <v>44</v>
      </c>
      <c r="CV23" s="204"/>
      <c r="CW23" s="204"/>
      <c r="CX23" s="204"/>
      <c r="CY23" s="204"/>
      <c r="CZ23" s="204"/>
      <c r="DA23" s="204"/>
      <c r="DB23" s="441"/>
      <c r="DC23" s="445"/>
      <c r="DD23" s="445"/>
      <c r="DE23" s="445"/>
      <c r="DF23" s="445"/>
      <c r="DG23" s="445"/>
      <c r="DH23" s="523"/>
      <c r="DI23" s="551"/>
      <c r="DJ23" s="445"/>
      <c r="DK23" s="523"/>
      <c r="DL23" s="551"/>
      <c r="DM23" s="445"/>
      <c r="DN23" s="445"/>
      <c r="DO23" s="445"/>
      <c r="DP23" s="445"/>
      <c r="DQ23" s="445"/>
      <c r="DR23" s="445"/>
      <c r="DS23" s="523"/>
      <c r="DT23" s="497"/>
      <c r="DU23" s="498"/>
      <c r="DV23" s="498"/>
      <c r="DW23" s="498"/>
      <c r="DX23" s="498"/>
      <c r="DY23" s="498"/>
      <c r="DZ23" s="498"/>
      <c r="EA23" s="499"/>
      <c r="EB23" s="457" t="s">
        <v>45</v>
      </c>
      <c r="EC23" s="458"/>
      <c r="ED23" s="458"/>
      <c r="EE23" s="458"/>
      <c r="EF23" s="458"/>
      <c r="EG23" s="458"/>
      <c r="EH23" s="458"/>
      <c r="EI23" s="458"/>
      <c r="EJ23" s="457" t="s">
        <v>46</v>
      </c>
      <c r="EK23" s="458"/>
      <c r="EL23" s="458"/>
      <c r="EM23" s="458"/>
      <c r="EN23" s="458"/>
      <c r="EO23" s="458"/>
      <c r="EP23" s="458"/>
      <c r="EQ23" s="459"/>
      <c r="ER23" s="526"/>
      <c r="ES23" s="527"/>
      <c r="ET23" s="527"/>
      <c r="EU23" s="527"/>
      <c r="EV23" s="527"/>
      <c r="EW23" s="527"/>
      <c r="EX23" s="528"/>
      <c r="EY23" s="527"/>
      <c r="EZ23" s="527"/>
      <c r="FA23" s="527"/>
      <c r="FB23" s="527"/>
      <c r="FC23" s="527"/>
      <c r="FD23" s="527"/>
      <c r="FE23" s="528"/>
      <c r="FF23" s="539"/>
      <c r="FG23" s="540"/>
      <c r="FH23" s="540"/>
      <c r="FI23" s="540"/>
      <c r="FJ23" s="540"/>
      <c r="FK23" s="540"/>
      <c r="FL23" s="540"/>
      <c r="FM23" s="541"/>
      <c r="FN23" s="47"/>
    </row>
    <row r="24" spans="1:170" s="29" customFormat="1" ht="52.5" customHeight="1" thickTop="1" thickBot="1" x14ac:dyDescent="0.2">
      <c r="A24" s="26"/>
      <c r="B24" s="524"/>
      <c r="C24" s="207"/>
      <c r="D24" s="208"/>
      <c r="E24" s="503"/>
      <c r="F24" s="504"/>
      <c r="G24" s="504"/>
      <c r="H24" s="504"/>
      <c r="I24" s="504"/>
      <c r="J24" s="505"/>
      <c r="K24" s="256"/>
      <c r="L24" s="257"/>
      <c r="M24" s="257"/>
      <c r="N24" s="257"/>
      <c r="O24" s="257"/>
      <c r="P24" s="257"/>
      <c r="Q24" s="257"/>
      <c r="R24" s="257"/>
      <c r="S24" s="547"/>
      <c r="T24" s="254"/>
      <c r="U24" s="257"/>
      <c r="V24" s="257"/>
      <c r="W24" s="257"/>
      <c r="X24" s="257"/>
      <c r="Y24" s="257"/>
      <c r="Z24" s="257"/>
      <c r="AA24" s="257"/>
      <c r="AB24" s="257"/>
      <c r="AC24" s="257"/>
      <c r="AD24" s="255"/>
      <c r="AE24" s="256"/>
      <c r="AF24" s="257"/>
      <c r="AG24" s="257"/>
      <c r="AH24" s="257"/>
      <c r="AI24" s="257"/>
      <c r="AJ24" s="257"/>
      <c r="AK24" s="257"/>
      <c r="AL24" s="257"/>
      <c r="AM24" s="547"/>
      <c r="AN24" s="254"/>
      <c r="AO24" s="257"/>
      <c r="AP24" s="257"/>
      <c r="AQ24" s="257"/>
      <c r="AR24" s="257"/>
      <c r="AS24" s="257"/>
      <c r="AT24" s="257"/>
      <c r="AU24" s="257"/>
      <c r="AV24" s="257"/>
      <c r="AW24" s="257"/>
      <c r="AX24" s="255"/>
      <c r="AY24" s="256"/>
      <c r="AZ24" s="257"/>
      <c r="BA24" s="257"/>
      <c r="BB24" s="257"/>
      <c r="BC24" s="257"/>
      <c r="BD24" s="257"/>
      <c r="BE24" s="257"/>
      <c r="BF24" s="257"/>
      <c r="BG24" s="257"/>
      <c r="BH24" s="257"/>
      <c r="BI24" s="257"/>
      <c r="BJ24" s="257"/>
      <c r="BK24" s="257"/>
      <c r="BL24" s="257"/>
      <c r="BM24" s="257"/>
      <c r="BN24" s="257"/>
      <c r="BO24" s="257"/>
      <c r="BP24" s="257"/>
      <c r="BQ24" s="257"/>
      <c r="BR24" s="257"/>
      <c r="BS24" s="257"/>
      <c r="BT24" s="255"/>
      <c r="BU24" s="256"/>
      <c r="BV24" s="257"/>
      <c r="BW24" s="257"/>
      <c r="BX24" s="257"/>
      <c r="BY24" s="225"/>
      <c r="BZ24" s="226"/>
      <c r="CA24" s="226"/>
      <c r="CB24" s="226"/>
      <c r="CC24" s="226"/>
      <c r="CD24" s="226"/>
      <c r="CE24" s="226"/>
      <c r="CF24" s="227"/>
      <c r="CG24" s="256"/>
      <c r="CH24" s="257"/>
      <c r="CI24" s="257"/>
      <c r="CJ24" s="257"/>
      <c r="CK24" s="257"/>
      <c r="CL24" s="257"/>
      <c r="CM24" s="225"/>
      <c r="CN24" s="226"/>
      <c r="CO24" s="226"/>
      <c r="CP24" s="226"/>
      <c r="CQ24" s="226"/>
      <c r="CR24" s="226"/>
      <c r="CS24" s="226"/>
      <c r="CT24" s="226"/>
      <c r="CU24" s="225"/>
      <c r="CV24" s="226"/>
      <c r="CW24" s="226"/>
      <c r="CX24" s="226"/>
      <c r="CY24" s="226"/>
      <c r="CZ24" s="226"/>
      <c r="DA24" s="226"/>
      <c r="DB24" s="227"/>
      <c r="DC24" s="207"/>
      <c r="DD24" s="207"/>
      <c r="DE24" s="207"/>
      <c r="DF24" s="207"/>
      <c r="DG24" s="207"/>
      <c r="DH24" s="208"/>
      <c r="DI24" s="206"/>
      <c r="DJ24" s="207"/>
      <c r="DK24" s="208"/>
      <c r="DL24" s="206"/>
      <c r="DM24" s="207"/>
      <c r="DN24" s="207"/>
      <c r="DO24" s="207"/>
      <c r="DP24" s="207"/>
      <c r="DQ24" s="207"/>
      <c r="DR24" s="207"/>
      <c r="DS24" s="208"/>
      <c r="DT24" s="500"/>
      <c r="DU24" s="501"/>
      <c r="DV24" s="501"/>
      <c r="DW24" s="501"/>
      <c r="DX24" s="501"/>
      <c r="DY24" s="501"/>
      <c r="DZ24" s="501"/>
      <c r="EA24" s="502"/>
      <c r="EB24" s="503"/>
      <c r="EC24" s="504"/>
      <c r="ED24" s="504"/>
      <c r="EE24" s="504"/>
      <c r="EF24" s="504"/>
      <c r="EG24" s="504"/>
      <c r="EH24" s="504"/>
      <c r="EI24" s="504"/>
      <c r="EJ24" s="503"/>
      <c r="EK24" s="504"/>
      <c r="EL24" s="504"/>
      <c r="EM24" s="504"/>
      <c r="EN24" s="504"/>
      <c r="EO24" s="504"/>
      <c r="EP24" s="504"/>
      <c r="EQ24" s="505"/>
      <c r="ER24" s="503"/>
      <c r="ES24" s="504"/>
      <c r="ET24" s="504"/>
      <c r="EU24" s="504"/>
      <c r="EV24" s="504"/>
      <c r="EW24" s="504"/>
      <c r="EX24" s="505"/>
      <c r="EY24" s="504"/>
      <c r="EZ24" s="504"/>
      <c r="FA24" s="504"/>
      <c r="FB24" s="504"/>
      <c r="FC24" s="504"/>
      <c r="FD24" s="504"/>
      <c r="FE24" s="505"/>
      <c r="FF24" s="542"/>
      <c r="FG24" s="543"/>
      <c r="FH24" s="543"/>
      <c r="FI24" s="543"/>
      <c r="FJ24" s="543"/>
      <c r="FK24" s="543"/>
      <c r="FL24" s="543"/>
      <c r="FM24" s="544"/>
      <c r="FN24" s="47"/>
    </row>
    <row r="25" spans="1:170" s="16" customFormat="1" ht="42.95" customHeight="1" x14ac:dyDescent="0.15">
      <c r="B25" s="506">
        <f>+K2</f>
        <v>0</v>
      </c>
      <c r="C25" s="507"/>
      <c r="D25" s="508"/>
      <c r="E25" s="472" t="s">
        <v>47</v>
      </c>
      <c r="F25" s="511"/>
      <c r="G25" s="511"/>
      <c r="H25" s="511"/>
      <c r="I25" s="511"/>
      <c r="J25" s="511"/>
      <c r="K25" s="511"/>
      <c r="L25" s="511"/>
      <c r="M25" s="511"/>
      <c r="N25" s="511"/>
      <c r="O25" s="511"/>
      <c r="P25" s="511"/>
      <c r="Q25" s="511"/>
      <c r="R25" s="511"/>
      <c r="S25" s="511"/>
      <c r="T25" s="511"/>
      <c r="U25" s="511"/>
      <c r="V25" s="511"/>
      <c r="W25" s="511"/>
      <c r="X25" s="511"/>
      <c r="Y25" s="511"/>
      <c r="Z25" s="511"/>
      <c r="AA25" s="511"/>
      <c r="AB25" s="511"/>
      <c r="AC25" s="511"/>
      <c r="AD25" s="511"/>
      <c r="AE25" s="512" t="str">
        <f>IFERROR(VLOOKUP($K$2,INDEX([1]データ蓄積!$A$16:$A$1015,MATCH($K$2,[1]データ蓄積!$A$16:$A$1015,0)):'[1]データ蓄積'!$BZ$1015,78,),"")</f>
        <v/>
      </c>
      <c r="AF25" s="513"/>
      <c r="AG25" s="513"/>
      <c r="AH25" s="513"/>
      <c r="AI25" s="513"/>
      <c r="AJ25" s="513"/>
      <c r="AK25" s="513"/>
      <c r="AL25" s="513"/>
      <c r="AM25" s="513"/>
      <c r="AN25" s="513"/>
      <c r="AO25" s="513"/>
      <c r="AP25" s="513"/>
      <c r="AQ25" s="513"/>
      <c r="AR25" s="513"/>
      <c r="AS25" s="513"/>
      <c r="AT25" s="513"/>
      <c r="AU25" s="513"/>
      <c r="AV25" s="513"/>
      <c r="AW25" s="513"/>
      <c r="AX25" s="513"/>
      <c r="AY25" s="513"/>
      <c r="AZ25" s="513"/>
      <c r="BA25" s="513"/>
      <c r="BB25" s="513"/>
      <c r="BC25" s="513"/>
      <c r="BD25" s="513"/>
      <c r="BE25" s="513"/>
      <c r="BF25" s="513"/>
      <c r="BG25" s="513"/>
      <c r="BH25" s="513"/>
      <c r="BI25" s="513"/>
      <c r="BJ25" s="513"/>
      <c r="BK25" s="513"/>
      <c r="BL25" s="513"/>
      <c r="BM25" s="513"/>
      <c r="BN25" s="513"/>
      <c r="BO25" s="513"/>
      <c r="BP25" s="513"/>
      <c r="BQ25" s="513"/>
      <c r="BR25" s="513"/>
      <c r="BS25" s="513"/>
      <c r="BT25" s="513"/>
      <c r="BU25" s="513"/>
      <c r="BV25" s="513"/>
      <c r="BW25" s="513"/>
      <c r="BX25" s="513"/>
      <c r="BY25" s="513"/>
      <c r="BZ25" s="513"/>
      <c r="CA25" s="513"/>
      <c r="CB25" s="513"/>
      <c r="CC25" s="513"/>
      <c r="CD25" s="513"/>
      <c r="CE25" s="513"/>
      <c r="CF25" s="513"/>
      <c r="CG25" s="513"/>
      <c r="CH25" s="513"/>
      <c r="CI25" s="513"/>
      <c r="CJ25" s="513"/>
      <c r="CK25" s="513"/>
      <c r="CL25" s="513"/>
      <c r="CM25" s="513"/>
      <c r="CN25" s="513"/>
      <c r="CO25" s="513"/>
      <c r="CP25" s="513"/>
      <c r="CQ25" s="513"/>
      <c r="CR25" s="513"/>
      <c r="CS25" s="513"/>
      <c r="CT25" s="513"/>
      <c r="CU25" s="513"/>
      <c r="CV25" s="513"/>
      <c r="CW25" s="513"/>
      <c r="CX25" s="513"/>
      <c r="CY25" s="513"/>
      <c r="CZ25" s="513"/>
      <c r="DA25" s="513"/>
      <c r="DB25" s="513"/>
      <c r="DC25" s="513"/>
      <c r="DD25" s="513"/>
      <c r="DE25" s="513"/>
      <c r="DF25" s="513"/>
      <c r="DG25" s="513"/>
      <c r="DH25" s="513"/>
      <c r="DI25" s="513"/>
      <c r="DJ25" s="513"/>
      <c r="DK25" s="513"/>
      <c r="DL25" s="513"/>
      <c r="DM25" s="513"/>
      <c r="DN25" s="513"/>
      <c r="DO25" s="513"/>
      <c r="DP25" s="513"/>
      <c r="DQ25" s="513"/>
      <c r="DR25" s="513"/>
      <c r="DS25" s="513"/>
      <c r="DT25" s="513"/>
      <c r="DU25" s="513"/>
      <c r="DV25" s="513"/>
      <c r="DW25" s="513"/>
      <c r="DX25" s="513"/>
      <c r="DY25" s="513"/>
      <c r="DZ25" s="513"/>
      <c r="EA25" s="513"/>
      <c r="EB25" s="513"/>
      <c r="EC25" s="513"/>
      <c r="ED25" s="513"/>
      <c r="EE25" s="513"/>
      <c r="EF25" s="513"/>
      <c r="EG25" s="513"/>
      <c r="EH25" s="513"/>
      <c r="EI25" s="513"/>
      <c r="EJ25" s="513"/>
      <c r="EK25" s="513"/>
      <c r="EL25" s="513"/>
      <c r="EM25" s="513"/>
      <c r="EN25" s="513"/>
      <c r="EO25" s="513"/>
      <c r="EP25" s="513"/>
      <c r="EQ25" s="513"/>
      <c r="ER25" s="513"/>
      <c r="ES25" s="513"/>
      <c r="ET25" s="513"/>
      <c r="EU25" s="513"/>
      <c r="EV25" s="513"/>
      <c r="EW25" s="513"/>
      <c r="EX25" s="513"/>
      <c r="EY25" s="513"/>
      <c r="EZ25" s="513"/>
      <c r="FA25" s="513"/>
      <c r="FB25" s="513"/>
      <c r="FC25" s="513"/>
      <c r="FD25" s="513"/>
      <c r="FE25" s="513"/>
      <c r="FF25" s="513"/>
      <c r="FG25" s="513"/>
      <c r="FH25" s="513"/>
      <c r="FI25" s="513"/>
      <c r="FJ25" s="513"/>
      <c r="FK25" s="514"/>
      <c r="FL25" s="472" t="s">
        <v>48</v>
      </c>
      <c r="FM25" s="473"/>
      <c r="FN25" s="65"/>
    </row>
    <row r="26" spans="1:170" s="16" customFormat="1" ht="42.95" customHeight="1" x14ac:dyDescent="0.15">
      <c r="B26" s="509"/>
      <c r="C26" s="268"/>
      <c r="D26" s="269"/>
      <c r="E26" s="474" t="s">
        <v>49</v>
      </c>
      <c r="F26" s="475"/>
      <c r="G26" s="475"/>
      <c r="H26" s="475"/>
      <c r="I26" s="475"/>
      <c r="J26" s="475"/>
      <c r="K26" s="475"/>
      <c r="L26" s="475"/>
      <c r="M26" s="475"/>
      <c r="N26" s="475"/>
      <c r="O26" s="475"/>
      <c r="P26" s="475"/>
      <c r="Q26" s="475"/>
      <c r="R26" s="475"/>
      <c r="S26" s="475"/>
      <c r="T26" s="475"/>
      <c r="U26" s="475"/>
      <c r="V26" s="475"/>
      <c r="W26" s="475"/>
      <c r="X26" s="475"/>
      <c r="Y26" s="475"/>
      <c r="Z26" s="475"/>
      <c r="AA26" s="475"/>
      <c r="AB26" s="475"/>
      <c r="AC26" s="475"/>
      <c r="AD26" s="475"/>
      <c r="AE26" s="476" t="str">
        <f>IFERROR(VLOOKUP($K$2,INDEX([1]データ蓄積!$A$16:$A$1015,MATCH($K$2,[1]データ蓄積!$A$16:$A$1015,0)):'[1]データ蓄積'!$CA$1015,79,),"")</f>
        <v/>
      </c>
      <c r="AF26" s="477"/>
      <c r="AG26" s="477"/>
      <c r="AH26" s="477"/>
      <c r="AI26" s="477"/>
      <c r="AJ26" s="477"/>
      <c r="AK26" s="477"/>
      <c r="AL26" s="477"/>
      <c r="AM26" s="477"/>
      <c r="AN26" s="477"/>
      <c r="AO26" s="477"/>
      <c r="AP26" s="477"/>
      <c r="AQ26" s="477"/>
      <c r="AR26" s="477"/>
      <c r="AS26" s="477"/>
      <c r="AT26" s="477"/>
      <c r="AU26" s="477"/>
      <c r="AV26" s="477"/>
      <c r="AW26" s="477"/>
      <c r="AX26" s="477"/>
      <c r="AY26" s="477"/>
      <c r="AZ26" s="477"/>
      <c r="BA26" s="477"/>
      <c r="BB26" s="477"/>
      <c r="BC26" s="477"/>
      <c r="BD26" s="477"/>
      <c r="BE26" s="477"/>
      <c r="BF26" s="477"/>
      <c r="BG26" s="477"/>
      <c r="BH26" s="477"/>
      <c r="BI26" s="477"/>
      <c r="BJ26" s="477"/>
      <c r="BK26" s="477"/>
      <c r="BL26" s="477"/>
      <c r="BM26" s="477"/>
      <c r="BN26" s="477"/>
      <c r="BO26" s="477"/>
      <c r="BP26" s="477"/>
      <c r="BQ26" s="477"/>
      <c r="BR26" s="477"/>
      <c r="BS26" s="477"/>
      <c r="BT26" s="477"/>
      <c r="BU26" s="477"/>
      <c r="BV26" s="477"/>
      <c r="BW26" s="477"/>
      <c r="BX26" s="477"/>
      <c r="BY26" s="477"/>
      <c r="BZ26" s="477"/>
      <c r="CA26" s="477"/>
      <c r="CB26" s="477"/>
      <c r="CC26" s="477"/>
      <c r="CD26" s="477"/>
      <c r="CE26" s="477"/>
      <c r="CF26" s="477"/>
      <c r="CG26" s="477"/>
      <c r="CH26" s="477"/>
      <c r="CI26" s="477"/>
      <c r="CJ26" s="477"/>
      <c r="CK26" s="477"/>
      <c r="CL26" s="477"/>
      <c r="CM26" s="477"/>
      <c r="CN26" s="477"/>
      <c r="CO26" s="477"/>
      <c r="CP26" s="477"/>
      <c r="CQ26" s="477"/>
      <c r="CR26" s="477"/>
      <c r="CS26" s="477"/>
      <c r="CT26" s="477"/>
      <c r="CU26" s="477"/>
      <c r="CV26" s="477"/>
      <c r="CW26" s="477"/>
      <c r="CX26" s="477"/>
      <c r="CY26" s="477"/>
      <c r="CZ26" s="477"/>
      <c r="DA26" s="477"/>
      <c r="DB26" s="477"/>
      <c r="DC26" s="477"/>
      <c r="DD26" s="477"/>
      <c r="DE26" s="477"/>
      <c r="DF26" s="477"/>
      <c r="DG26" s="477"/>
      <c r="DH26" s="477"/>
      <c r="DI26" s="477"/>
      <c r="DJ26" s="477"/>
      <c r="DK26" s="477"/>
      <c r="DL26" s="477"/>
      <c r="DM26" s="477"/>
      <c r="DN26" s="477"/>
      <c r="DO26" s="477"/>
      <c r="DP26" s="477"/>
      <c r="DQ26" s="477"/>
      <c r="DR26" s="477"/>
      <c r="DS26" s="477"/>
      <c r="DT26" s="477"/>
      <c r="DU26" s="477"/>
      <c r="DV26" s="477"/>
      <c r="DW26" s="477"/>
      <c r="DX26" s="477"/>
      <c r="DY26" s="477"/>
      <c r="DZ26" s="477"/>
      <c r="EA26" s="477"/>
      <c r="EB26" s="477"/>
      <c r="EC26" s="477"/>
      <c r="ED26" s="477"/>
      <c r="EE26" s="477"/>
      <c r="EF26" s="477"/>
      <c r="EG26" s="477"/>
      <c r="EH26" s="477"/>
      <c r="EI26" s="477"/>
      <c r="EJ26" s="477"/>
      <c r="EK26" s="477"/>
      <c r="EL26" s="477"/>
      <c r="EM26" s="477"/>
      <c r="EN26" s="477"/>
      <c r="EO26" s="477"/>
      <c r="EP26" s="477"/>
      <c r="EQ26" s="477"/>
      <c r="ER26" s="477"/>
      <c r="ES26" s="477"/>
      <c r="ET26" s="477"/>
      <c r="EU26" s="477"/>
      <c r="EV26" s="477"/>
      <c r="EW26" s="477"/>
      <c r="EX26" s="477"/>
      <c r="EY26" s="477"/>
      <c r="EZ26" s="477"/>
      <c r="FA26" s="477"/>
      <c r="FB26" s="477"/>
      <c r="FC26" s="477"/>
      <c r="FD26" s="477"/>
      <c r="FE26" s="477"/>
      <c r="FF26" s="477"/>
      <c r="FG26" s="477"/>
      <c r="FH26" s="477"/>
      <c r="FI26" s="477"/>
      <c r="FJ26" s="477"/>
      <c r="FK26" s="478"/>
      <c r="FL26" s="66" t="s">
        <v>50</v>
      </c>
      <c r="FM26" s="67" t="s">
        <v>51</v>
      </c>
      <c r="FN26" s="65"/>
    </row>
    <row r="27" spans="1:170" s="16" customFormat="1" ht="42.95" customHeight="1" x14ac:dyDescent="0.15">
      <c r="B27" s="509"/>
      <c r="C27" s="268"/>
      <c r="D27" s="269"/>
      <c r="E27" s="479" t="str">
        <f>IFERROR(VLOOKUP($K$2,INDEX([1]データ蓄積!$A$16:$A$1015,MATCH($K$2,[1]データ蓄積!$A$16:$A$1015,0)):'[1]データ蓄積'!$BO$1015,19,),"")</f>
        <v/>
      </c>
      <c r="F27" s="480"/>
      <c r="G27" s="480"/>
      <c r="H27" s="480"/>
      <c r="I27" s="480"/>
      <c r="J27" s="480"/>
      <c r="K27" s="62"/>
      <c r="L27" s="68" t="s">
        <v>5</v>
      </c>
      <c r="M27" s="204" t="s">
        <v>52</v>
      </c>
      <c r="N27" s="484"/>
      <c r="O27" s="484"/>
      <c r="P27" s="484"/>
      <c r="Q27" s="484"/>
      <c r="R27" s="484"/>
      <c r="S27" s="484"/>
      <c r="T27" s="484"/>
      <c r="U27" s="484"/>
      <c r="V27" s="484"/>
      <c r="W27" s="484"/>
      <c r="X27" s="484"/>
      <c r="Y27" s="484"/>
      <c r="Z27" s="484"/>
      <c r="AA27" s="484"/>
      <c r="AB27" s="484"/>
      <c r="AC27" s="68" t="s">
        <v>39</v>
      </c>
      <c r="AD27" s="63"/>
      <c r="AE27" s="62"/>
      <c r="AF27" s="68" t="s">
        <v>5</v>
      </c>
      <c r="AG27" s="204" t="s">
        <v>52</v>
      </c>
      <c r="AH27" s="484"/>
      <c r="AI27" s="484"/>
      <c r="AJ27" s="484"/>
      <c r="AK27" s="484"/>
      <c r="AL27" s="484"/>
      <c r="AM27" s="484"/>
      <c r="AN27" s="484"/>
      <c r="AO27" s="484"/>
      <c r="AP27" s="484"/>
      <c r="AQ27" s="484"/>
      <c r="AR27" s="484"/>
      <c r="AS27" s="484"/>
      <c r="AT27" s="484"/>
      <c r="AU27" s="484"/>
      <c r="AV27" s="484"/>
      <c r="AW27" s="68" t="s">
        <v>39</v>
      </c>
      <c r="AX27" s="68"/>
      <c r="AY27" s="457" t="s">
        <v>53</v>
      </c>
      <c r="AZ27" s="305"/>
      <c r="BA27" s="305"/>
      <c r="BB27" s="305"/>
      <c r="BC27" s="305"/>
      <c r="BD27" s="305"/>
      <c r="BE27" s="305"/>
      <c r="BF27" s="305"/>
      <c r="BG27" s="305"/>
      <c r="BH27" s="305"/>
      <c r="BI27" s="305"/>
      <c r="BJ27" s="305"/>
      <c r="BK27" s="305"/>
      <c r="BL27" s="305"/>
      <c r="BM27" s="385" t="s">
        <v>54</v>
      </c>
      <c r="BN27" s="305" t="s">
        <v>55</v>
      </c>
      <c r="BO27" s="305"/>
      <c r="BP27" s="305"/>
      <c r="BQ27" s="305"/>
      <c r="BR27" s="305"/>
      <c r="BS27" s="305"/>
      <c r="BT27" s="387" t="s">
        <v>56</v>
      </c>
      <c r="BU27" s="385" t="s">
        <v>26</v>
      </c>
      <c r="BV27" s="387"/>
      <c r="BW27" s="387"/>
      <c r="BX27" s="441"/>
      <c r="BY27" s="515">
        <f>IFERROR(VLOOKUP($K$2,INDEX([1]データ蓄積!$A$16:$A$1015,MATCH($K$2,[1]データ蓄積!$A$16:$A$1015,0)):'[1]データ蓄積'!$BO$1015,26,),0)</f>
        <v>0</v>
      </c>
      <c r="BZ27" s="516"/>
      <c r="CA27" s="516"/>
      <c r="CB27" s="516"/>
      <c r="CC27" s="516"/>
      <c r="CD27" s="516"/>
      <c r="CE27" s="516"/>
      <c r="CF27" s="69" t="s">
        <v>57</v>
      </c>
      <c r="CG27" s="389">
        <f>IFERROR(VLOOKUP($K$2,INDEX([1]データ蓄積!$A$16:$A$1015,MATCH($K$2,[1]データ蓄積!$A$16:$A$1015,0)):'[1]データ蓄積'!$BO$1015,27,),0)</f>
        <v>0</v>
      </c>
      <c r="CH27" s="390"/>
      <c r="CI27" s="390"/>
      <c r="CJ27" s="390"/>
      <c r="CK27" s="391"/>
      <c r="CL27" s="70" t="s">
        <v>58</v>
      </c>
      <c r="CM27" s="517">
        <f>IFERROR(IF(DC27&gt;0,ROUND(BY27*DC27,0),0),0)</f>
        <v>0</v>
      </c>
      <c r="CN27" s="518"/>
      <c r="CO27" s="518"/>
      <c r="CP27" s="518"/>
      <c r="CQ27" s="518"/>
      <c r="CR27" s="518"/>
      <c r="CS27" s="518"/>
      <c r="CT27" s="71" t="s">
        <v>59</v>
      </c>
      <c r="CU27" s="517">
        <f>IFERROR(VLOOKUP($K$2,INDEX([1]データ蓄積!$A$16:$A$1015,MATCH($K$2,[1]データ蓄積!$A$16:$A$1015,0)):'[1]データ蓄積'!$BO$1015,28,),0)</f>
        <v>0</v>
      </c>
      <c r="CV27" s="518"/>
      <c r="CW27" s="518"/>
      <c r="CX27" s="518"/>
      <c r="CY27" s="518"/>
      <c r="CZ27" s="518"/>
      <c r="DA27" s="518"/>
      <c r="DB27" s="71" t="s">
        <v>59</v>
      </c>
      <c r="DC27" s="529">
        <f>IFERROR(IF($AG$28="",0,VLOOKUP($AG$28,[1]Sheet1!$N$4:$R$64,3,0)),"")</f>
        <v>0</v>
      </c>
      <c r="DD27" s="530"/>
      <c r="DE27" s="530"/>
      <c r="DF27" s="530"/>
      <c r="DG27" s="305" t="s">
        <v>60</v>
      </c>
      <c r="DH27" s="306"/>
      <c r="DI27" s="304" t="s">
        <v>61</v>
      </c>
      <c r="DJ27" s="305"/>
      <c r="DK27" s="306"/>
      <c r="DL27" s="248">
        <f>IFERROR(IF(BY27=0,0,VLOOKUP($K$2,INDEX([1]データ蓄積!$A$16:$A$1015,MATCH($K$2,[1]データ蓄積!$A$16:$A$1015,0)):'[1]データ蓄積'!$BO$1015,25,)),"")</f>
        <v>0</v>
      </c>
      <c r="DM27" s="249"/>
      <c r="DN27" s="249"/>
      <c r="DO27" s="249"/>
      <c r="DP27" s="249"/>
      <c r="DQ27" s="249"/>
      <c r="DR27" s="249"/>
      <c r="DS27" s="250"/>
      <c r="DT27" s="485">
        <f>IFERROR(IF(CU27&gt;0,INT((CU27-FG27)/2),CM27-FG27),"")</f>
        <v>0</v>
      </c>
      <c r="DU27" s="486"/>
      <c r="DV27" s="486"/>
      <c r="DW27" s="486"/>
      <c r="DX27" s="486"/>
      <c r="DY27" s="486"/>
      <c r="DZ27" s="486"/>
      <c r="EA27" s="73" t="s">
        <v>59</v>
      </c>
      <c r="EB27" s="485">
        <f t="shared" ref="EB27:EB50" si="0">IFERROR(IF(DL27="初 年 度",DT27,0),"")</f>
        <v>0</v>
      </c>
      <c r="EC27" s="486"/>
      <c r="ED27" s="486"/>
      <c r="EE27" s="486"/>
      <c r="EF27" s="486"/>
      <c r="EG27" s="486"/>
      <c r="EH27" s="487"/>
      <c r="EI27" s="74" t="s">
        <v>59</v>
      </c>
      <c r="EJ27" s="485">
        <f t="shared" ref="EJ27:EJ50" si="1">IFERROR(IF(DL27="次 年 度",DT27,0),"")</f>
        <v>0</v>
      </c>
      <c r="EK27" s="486"/>
      <c r="EL27" s="486"/>
      <c r="EM27" s="486"/>
      <c r="EN27" s="486"/>
      <c r="EO27" s="486"/>
      <c r="EP27" s="487"/>
      <c r="EQ27" s="72" t="s">
        <v>59</v>
      </c>
      <c r="ER27" s="488">
        <f>IFERROR(IF(BY27=0,0,VLOOKUP($K$2,INDEX([1]日付反映!$A$16:$A$1015,MATCH($K$2,[1]日付反映!$A$16:$A$1015,0)):'[1]日付反映'!$C$1015,2,)),"")</f>
        <v>0</v>
      </c>
      <c r="ES27" s="489"/>
      <c r="ET27" s="489"/>
      <c r="EU27" s="489"/>
      <c r="EV27" s="489"/>
      <c r="EW27" s="489"/>
      <c r="EX27" s="489"/>
      <c r="EY27" s="488">
        <f>IFERROR(IF(BY27=0,0,VLOOKUP($K$2,INDEX([1]日付反映!$A$16:$A$1015,MATCH($K$2,[1]日付反映!$A$16:$A$1015,0)):'[1]日付反映'!$C$1015,3,)),"")</f>
        <v>0</v>
      </c>
      <c r="EZ27" s="489"/>
      <c r="FA27" s="489"/>
      <c r="FB27" s="489"/>
      <c r="FC27" s="489"/>
      <c r="FD27" s="489"/>
      <c r="FE27" s="490"/>
      <c r="FF27" s="75" t="s">
        <v>62</v>
      </c>
      <c r="FG27" s="76">
        <f>IF($CW$12="課税事業者（一般課税）",ROUNDUP(CM27*10/110,0)+ROUNDUP(CU27*10/110,0),0)</f>
        <v>0</v>
      </c>
      <c r="FH27" s="77" t="s">
        <v>63</v>
      </c>
      <c r="FI27" s="75" t="s">
        <v>64</v>
      </c>
      <c r="FJ27" s="78">
        <f>IF(CM27=0,ROUNDUP(FG27/2,0),FG27)</f>
        <v>0</v>
      </c>
      <c r="FK27" s="79" t="s">
        <v>63</v>
      </c>
      <c r="FL27" s="491" t="str">
        <f>IFERROR(VLOOKUP($K$2,INDEX([1]データ蓄積!$A$16:$A$1015,MATCH($K$2,[1]データ蓄積!$A$16:$A$1015,0)):'[1]データ蓄積'!$BX$1015,76,),"")</f>
        <v/>
      </c>
      <c r="FM27" s="494" t="str">
        <f>IFERROR(VLOOKUP($K$2,INDEX([1]データ蓄積!$A$16:$A$1015,MATCH($K$2,[1]データ蓄積!$A$16:$A$1015,0)+1):'[1]データ蓄積'!$BX$1015,76,),"")</f>
        <v/>
      </c>
      <c r="FN27" s="80"/>
    </row>
    <row r="28" spans="1:170" s="16" customFormat="1" ht="42.95" customHeight="1" x14ac:dyDescent="0.15">
      <c r="B28" s="509"/>
      <c r="C28" s="268"/>
      <c r="D28" s="269"/>
      <c r="E28" s="481"/>
      <c r="F28" s="440"/>
      <c r="G28" s="440"/>
      <c r="H28" s="440"/>
      <c r="I28" s="440"/>
      <c r="J28" s="440"/>
      <c r="K28" s="82"/>
      <c r="L28" s="57"/>
      <c r="M28" s="531" t="str">
        <f>IFERROR(VLOOKUP($K$2,INDEX([1]データ蓄積!$A$16:$A$1015,MATCH($K$2,[1]データ蓄積!$A$16:$A$1015,0)):'[1]データ蓄積'!$BO$1015,17,),"")</f>
        <v/>
      </c>
      <c r="N28" s="532"/>
      <c r="O28" s="532"/>
      <c r="P28" s="532"/>
      <c r="Q28" s="532"/>
      <c r="R28" s="532"/>
      <c r="S28" s="532"/>
      <c r="T28" s="532"/>
      <c r="U28" s="532"/>
      <c r="V28" s="532"/>
      <c r="W28" s="532"/>
      <c r="X28" s="532"/>
      <c r="Y28" s="532"/>
      <c r="Z28" s="532"/>
      <c r="AA28" s="532"/>
      <c r="AB28" s="532"/>
      <c r="AC28" s="532"/>
      <c r="AD28" s="83"/>
      <c r="AE28" s="56"/>
      <c r="AF28" s="57"/>
      <c r="AG28" s="531" t="str">
        <f>IFERROR(VLOOKUP($K$2,INDEX([1]データ蓄積!$A$16:$A$1015,MATCH($K$2,[1]データ蓄積!$A$16:$A$1015,0)):'[1]データ蓄積'!$BO$1015,23,),"")</f>
        <v/>
      </c>
      <c r="AH28" s="532"/>
      <c r="AI28" s="532"/>
      <c r="AJ28" s="532"/>
      <c r="AK28" s="532"/>
      <c r="AL28" s="532"/>
      <c r="AM28" s="532"/>
      <c r="AN28" s="532"/>
      <c r="AO28" s="532"/>
      <c r="AP28" s="532"/>
      <c r="AQ28" s="532"/>
      <c r="AR28" s="532"/>
      <c r="AS28" s="532"/>
      <c r="AT28" s="532"/>
      <c r="AU28" s="532"/>
      <c r="AV28" s="532"/>
      <c r="AW28" s="532"/>
      <c r="AX28" s="83"/>
      <c r="AY28" s="407"/>
      <c r="AZ28" s="408"/>
      <c r="BA28" s="408"/>
      <c r="BB28" s="408"/>
      <c r="BC28" s="408"/>
      <c r="BD28" s="408"/>
      <c r="BE28" s="408"/>
      <c r="BF28" s="408"/>
      <c r="BG28" s="408"/>
      <c r="BH28" s="408"/>
      <c r="BI28" s="408"/>
      <c r="BJ28" s="408"/>
      <c r="BK28" s="408"/>
      <c r="BL28" s="408"/>
      <c r="BM28" s="267"/>
      <c r="BN28" s="308"/>
      <c r="BO28" s="308"/>
      <c r="BP28" s="308"/>
      <c r="BQ28" s="308"/>
      <c r="BR28" s="308"/>
      <c r="BS28" s="308"/>
      <c r="BT28" s="268"/>
      <c r="BU28" s="393" t="s">
        <v>42</v>
      </c>
      <c r="BV28" s="394"/>
      <c r="BW28" s="394"/>
      <c r="BX28" s="395"/>
      <c r="BY28" s="410">
        <f>IFERROR(VLOOKUP($K$2,INDEX([1]データ蓄積!$A$16:$A$1015,MATCH($K$2,[1]データ蓄積!$A$16:$A$1015,0)+1):'[1]データ蓄積'!$BO$1015,26,),0)</f>
        <v>0</v>
      </c>
      <c r="BZ28" s="411"/>
      <c r="CA28" s="411"/>
      <c r="CB28" s="411"/>
      <c r="CC28" s="411"/>
      <c r="CD28" s="411"/>
      <c r="CE28" s="411"/>
      <c r="CF28" s="84" t="s">
        <v>57</v>
      </c>
      <c r="CG28" s="272">
        <f>IFERROR(VLOOKUP($K$2,INDEX([1]データ蓄積!$A$16:$A$1015,MATCH($K$2,[1]データ蓄積!$A$16:$A$1015,0)+1):'[1]データ蓄積'!$BO$1015,27,),0)</f>
        <v>0</v>
      </c>
      <c r="CH28" s="273"/>
      <c r="CI28" s="273"/>
      <c r="CJ28" s="273"/>
      <c r="CK28" s="274"/>
      <c r="CL28" s="85" t="s">
        <v>58</v>
      </c>
      <c r="CM28" s="449">
        <f>IFERROR(IF(DC28&gt;0,ROUND(BY28*DC28,0),0),0)</f>
        <v>0</v>
      </c>
      <c r="CN28" s="450"/>
      <c r="CO28" s="450"/>
      <c r="CP28" s="450"/>
      <c r="CQ28" s="450"/>
      <c r="CR28" s="450"/>
      <c r="CS28" s="450"/>
      <c r="CT28" s="86" t="s">
        <v>59</v>
      </c>
      <c r="CU28" s="449">
        <f>IFERROR(VLOOKUP($K$2,INDEX([1]データ蓄積!$A$16:$A$1015,MATCH($K$2,[1]データ蓄積!$A$16:$A$1015,0)+1):'[1]データ蓄積'!$BO$1015,28,),0)</f>
        <v>0</v>
      </c>
      <c r="CV28" s="450"/>
      <c r="CW28" s="450"/>
      <c r="CX28" s="450"/>
      <c r="CY28" s="450"/>
      <c r="CZ28" s="450"/>
      <c r="DA28" s="450"/>
      <c r="DB28" s="86" t="s">
        <v>59</v>
      </c>
      <c r="DC28" s="451">
        <f>IFERROR(IF($AG$28="",0,VLOOKUP($AG$28,[1]Sheet1!$N$4:$R$64,3,0)),"")</f>
        <v>0</v>
      </c>
      <c r="DD28" s="452"/>
      <c r="DE28" s="452"/>
      <c r="DF28" s="452"/>
      <c r="DG28" s="416" t="s">
        <v>60</v>
      </c>
      <c r="DH28" s="417"/>
      <c r="DI28" s="415" t="s">
        <v>61</v>
      </c>
      <c r="DJ28" s="416"/>
      <c r="DK28" s="417"/>
      <c r="DL28" s="286">
        <f>IFERROR(IF(BY28=0,0,VLOOKUP($K$2,INDEX([1]データ蓄積!$A$16:$A$1015,MATCH($K$2,[1]データ蓄積!$A$16:$A$1015,0)+1):'[1]データ蓄積'!$BO$1015,25,)),"")</f>
        <v>0</v>
      </c>
      <c r="DM28" s="287"/>
      <c r="DN28" s="287"/>
      <c r="DO28" s="287"/>
      <c r="DP28" s="287"/>
      <c r="DQ28" s="287"/>
      <c r="DR28" s="287"/>
      <c r="DS28" s="288"/>
      <c r="DT28" s="418">
        <f t="shared" ref="DT28:DT50" si="2">IFERROR(IF(CU28&gt;0,INT((CU28-FG28)/2),CM28-FG28),"")</f>
        <v>0</v>
      </c>
      <c r="DU28" s="419"/>
      <c r="DV28" s="419"/>
      <c r="DW28" s="419"/>
      <c r="DX28" s="419"/>
      <c r="DY28" s="419"/>
      <c r="DZ28" s="419"/>
      <c r="EA28" s="87" t="s">
        <v>59</v>
      </c>
      <c r="EB28" s="418">
        <f t="shared" si="0"/>
        <v>0</v>
      </c>
      <c r="EC28" s="419"/>
      <c r="ED28" s="419"/>
      <c r="EE28" s="419"/>
      <c r="EF28" s="419"/>
      <c r="EG28" s="419"/>
      <c r="EH28" s="420"/>
      <c r="EI28" s="88" t="s">
        <v>65</v>
      </c>
      <c r="EJ28" s="418">
        <f t="shared" si="1"/>
        <v>0</v>
      </c>
      <c r="EK28" s="419"/>
      <c r="EL28" s="419"/>
      <c r="EM28" s="419"/>
      <c r="EN28" s="419"/>
      <c r="EO28" s="419"/>
      <c r="EP28" s="420"/>
      <c r="EQ28" s="55" t="s">
        <v>59</v>
      </c>
      <c r="ER28" s="404">
        <f>IFERROR(IF(BY28=0,0,VLOOKUP($K$2,INDEX([1]日付反映!$A$16:$A$1015,MATCH($K$2,[1]日付反映!$A$16:$A$1015,0)+1):'[1]日付反映'!$C$1015,2,)),"")</f>
        <v>0</v>
      </c>
      <c r="ES28" s="405"/>
      <c r="ET28" s="405"/>
      <c r="EU28" s="405"/>
      <c r="EV28" s="405"/>
      <c r="EW28" s="405"/>
      <c r="EX28" s="405"/>
      <c r="EY28" s="404">
        <f>IFERROR(IF(BY28=0,0,VLOOKUP($K$2,INDEX([1]日付反映!$A$16:$A$1015,MATCH($K$2,[1]日付反映!$A$16:$A$1015,0)+1):'[1]日付反映'!$C$1015,3,)),"")</f>
        <v>0</v>
      </c>
      <c r="EZ28" s="405"/>
      <c r="FA28" s="405"/>
      <c r="FB28" s="405"/>
      <c r="FC28" s="405"/>
      <c r="FD28" s="405"/>
      <c r="FE28" s="406"/>
      <c r="FF28" s="89" t="s">
        <v>66</v>
      </c>
      <c r="FG28" s="90">
        <f t="shared" ref="FG28:FG54" si="3">IF($CW$12="課税事業者（一般課税）",ROUNDUP(CM28*10/110,0)+ROUNDUP(CU28*10/110,0),0)</f>
        <v>0</v>
      </c>
      <c r="FH28" s="91" t="s">
        <v>63</v>
      </c>
      <c r="FI28" s="89" t="s">
        <v>67</v>
      </c>
      <c r="FJ28" s="92">
        <f t="shared" ref="FJ28:FJ54" si="4">IF(CM28=0,ROUNDUP(FG28/2,0),FG28)</f>
        <v>0</v>
      </c>
      <c r="FK28" s="91" t="s">
        <v>63</v>
      </c>
      <c r="FL28" s="492"/>
      <c r="FM28" s="495"/>
      <c r="FN28" s="80"/>
    </row>
    <row r="29" spans="1:170" s="16" customFormat="1" ht="42.95" customHeight="1" x14ac:dyDescent="0.15">
      <c r="B29" s="509"/>
      <c r="C29" s="268"/>
      <c r="D29" s="269"/>
      <c r="E29" s="481"/>
      <c r="F29" s="440"/>
      <c r="G29" s="440"/>
      <c r="H29" s="440"/>
      <c r="I29" s="440"/>
      <c r="J29" s="440"/>
      <c r="K29" s="59"/>
      <c r="L29" s="60"/>
      <c r="M29" s="60"/>
      <c r="N29" s="60"/>
      <c r="O29" s="60"/>
      <c r="P29" s="60"/>
      <c r="Q29" s="60"/>
      <c r="R29" s="60"/>
      <c r="S29" s="61"/>
      <c r="T29" s="59"/>
      <c r="U29" s="60"/>
      <c r="V29" s="60"/>
      <c r="W29" s="60"/>
      <c r="X29" s="60"/>
      <c r="Y29" s="60"/>
      <c r="Z29" s="60"/>
      <c r="AA29" s="60"/>
      <c r="AB29" s="60"/>
      <c r="AC29" s="60"/>
      <c r="AD29" s="61"/>
      <c r="AE29" s="54"/>
      <c r="AF29" s="48"/>
      <c r="AG29" s="48"/>
      <c r="AH29" s="48"/>
      <c r="AI29" s="48"/>
      <c r="AJ29" s="48"/>
      <c r="AK29" s="48"/>
      <c r="AL29" s="48"/>
      <c r="AM29" s="49"/>
      <c r="AN29" s="59"/>
      <c r="AO29" s="60"/>
      <c r="AP29" s="93"/>
      <c r="AQ29" s="93"/>
      <c r="AR29" s="93"/>
      <c r="AS29" s="93"/>
      <c r="AT29" s="93"/>
      <c r="AU29" s="93"/>
      <c r="AV29" s="93"/>
      <c r="AW29" s="60"/>
      <c r="AX29" s="60"/>
      <c r="AY29" s="407"/>
      <c r="AZ29" s="408"/>
      <c r="BA29" s="408"/>
      <c r="BB29" s="408"/>
      <c r="BC29" s="408"/>
      <c r="BD29" s="408"/>
      <c r="BE29" s="408"/>
      <c r="BF29" s="408"/>
      <c r="BG29" s="408"/>
      <c r="BH29" s="408"/>
      <c r="BI29" s="408"/>
      <c r="BJ29" s="408"/>
      <c r="BK29" s="408"/>
      <c r="BL29" s="408"/>
      <c r="BM29" s="385" t="s">
        <v>54</v>
      </c>
      <c r="BN29" s="305" t="s">
        <v>68</v>
      </c>
      <c r="BO29" s="305"/>
      <c r="BP29" s="305"/>
      <c r="BQ29" s="305"/>
      <c r="BR29" s="305"/>
      <c r="BS29" s="305"/>
      <c r="BT29" s="387" t="s">
        <v>56</v>
      </c>
      <c r="BU29" s="385" t="s">
        <v>26</v>
      </c>
      <c r="BV29" s="387"/>
      <c r="BW29" s="387"/>
      <c r="BX29" s="441"/>
      <c r="BY29" s="212">
        <f>IFERROR(VLOOKUP($K$2,INDEX([1]データ蓄積!$A$16:$A$1015,MATCH($K$2,[1]データ蓄積!$A$16:$A$1015,0)):'[1]データ蓄積'!$BO$1015,29,),0)</f>
        <v>0</v>
      </c>
      <c r="BZ29" s="213"/>
      <c r="CA29" s="213"/>
      <c r="CB29" s="213"/>
      <c r="CC29" s="213"/>
      <c r="CD29" s="213"/>
      <c r="CE29" s="213"/>
      <c r="CF29" s="94" t="s">
        <v>69</v>
      </c>
      <c r="CG29" s="389">
        <f>IFERROR(VLOOKUP($K$2,INDEX([1]データ蓄積!$A$16:$A$1015,MATCH($K$2,[1]データ蓄積!$A$16:$A$1015,0)):'[1]データ蓄積'!$BO$1015,30,),0)</f>
        <v>0</v>
      </c>
      <c r="CH29" s="390"/>
      <c r="CI29" s="390"/>
      <c r="CJ29" s="390"/>
      <c r="CK29" s="391"/>
      <c r="CL29" s="70" t="s">
        <v>58</v>
      </c>
      <c r="CM29" s="402"/>
      <c r="CN29" s="403"/>
      <c r="CO29" s="403"/>
      <c r="CP29" s="403"/>
      <c r="CQ29" s="403"/>
      <c r="CR29" s="403"/>
      <c r="CS29" s="403"/>
      <c r="CT29" s="317"/>
      <c r="CU29" s="212">
        <f>IFERROR(VLOOKUP($K$2,INDEX([1]データ蓄積!$A$16:$A$1015,MATCH($K$2,[1]データ蓄積!$A$16:$A$1015,0)):'[1]データ蓄積'!$BO$1015,31,),0)</f>
        <v>0</v>
      </c>
      <c r="CV29" s="213"/>
      <c r="CW29" s="213"/>
      <c r="CX29" s="213"/>
      <c r="CY29" s="213"/>
      <c r="CZ29" s="213"/>
      <c r="DA29" s="213"/>
      <c r="DB29" s="95" t="s">
        <v>63</v>
      </c>
      <c r="DC29" s="469"/>
      <c r="DD29" s="470"/>
      <c r="DE29" s="470"/>
      <c r="DF29" s="470"/>
      <c r="DG29" s="470"/>
      <c r="DH29" s="471"/>
      <c r="DI29" s="246" t="s">
        <v>70</v>
      </c>
      <c r="DJ29" s="247"/>
      <c r="DK29" s="245"/>
      <c r="DL29" s="248">
        <f>IFERROR(IF(BY29=0,0,VLOOKUP($K$2,INDEX([1]データ蓄積!$A$16:$A$1015,MATCH($K$2,[1]データ蓄積!$A$16:$A$1015,0)):'[1]データ蓄積'!$BO$1015,25,)),"")</f>
        <v>0</v>
      </c>
      <c r="DM29" s="249"/>
      <c r="DN29" s="249"/>
      <c r="DO29" s="249"/>
      <c r="DP29" s="249"/>
      <c r="DQ29" s="249"/>
      <c r="DR29" s="249"/>
      <c r="DS29" s="250"/>
      <c r="DT29" s="219">
        <f t="shared" si="2"/>
        <v>0</v>
      </c>
      <c r="DU29" s="220"/>
      <c r="DV29" s="220"/>
      <c r="DW29" s="220"/>
      <c r="DX29" s="220"/>
      <c r="DY29" s="220"/>
      <c r="DZ29" s="220"/>
      <c r="EA29" s="97" t="s">
        <v>63</v>
      </c>
      <c r="EB29" s="219">
        <f t="shared" si="0"/>
        <v>0</v>
      </c>
      <c r="EC29" s="220"/>
      <c r="ED29" s="220"/>
      <c r="EE29" s="220"/>
      <c r="EF29" s="220"/>
      <c r="EG29" s="220"/>
      <c r="EH29" s="221"/>
      <c r="EI29" s="98" t="s">
        <v>65</v>
      </c>
      <c r="EJ29" s="219">
        <f t="shared" si="1"/>
        <v>0</v>
      </c>
      <c r="EK29" s="220"/>
      <c r="EL29" s="220"/>
      <c r="EM29" s="220"/>
      <c r="EN29" s="220"/>
      <c r="EO29" s="220"/>
      <c r="EP29" s="221"/>
      <c r="EQ29" s="96" t="s">
        <v>63</v>
      </c>
      <c r="ER29" s="383">
        <f>IFERROR(IF(BY29=0,0,VLOOKUP($K$2,INDEX([1]日付反映!$A$16:$A$1015,MATCH($K$2,[1]日付反映!$A$16:$A$1015,0)):'[1]日付反映'!$C$1015,2,)),"")</f>
        <v>0</v>
      </c>
      <c r="ES29" s="384"/>
      <c r="ET29" s="384"/>
      <c r="EU29" s="384"/>
      <c r="EV29" s="384"/>
      <c r="EW29" s="384"/>
      <c r="EX29" s="384"/>
      <c r="EY29" s="383">
        <f>IFERROR(IF(BY29=0,0,VLOOKUP($K$2,INDEX([1]日付反映!$A$16:$A$1015,MATCH($K$2,[1]日付反映!$A$16:$A$1015,0)):'[1]日付反映'!$C$1015,3,)),"")</f>
        <v>0</v>
      </c>
      <c r="EZ29" s="384"/>
      <c r="FA29" s="384"/>
      <c r="FB29" s="384"/>
      <c r="FC29" s="384"/>
      <c r="FD29" s="384"/>
      <c r="FE29" s="392"/>
      <c r="FF29" s="75" t="s">
        <v>66</v>
      </c>
      <c r="FG29" s="76">
        <f t="shared" si="3"/>
        <v>0</v>
      </c>
      <c r="FH29" s="77" t="s">
        <v>63</v>
      </c>
      <c r="FI29" s="75" t="s">
        <v>67</v>
      </c>
      <c r="FJ29" s="99">
        <f t="shared" si="4"/>
        <v>0</v>
      </c>
      <c r="FK29" s="79" t="s">
        <v>63</v>
      </c>
      <c r="FL29" s="492"/>
      <c r="FM29" s="495"/>
      <c r="FN29" s="80"/>
    </row>
    <row r="30" spans="1:170" s="16" customFormat="1" ht="42.95" customHeight="1" x14ac:dyDescent="0.15">
      <c r="B30" s="509"/>
      <c r="C30" s="268"/>
      <c r="D30" s="269"/>
      <c r="E30" s="481"/>
      <c r="F30" s="440"/>
      <c r="G30" s="440"/>
      <c r="H30" s="440"/>
      <c r="I30" s="440"/>
      <c r="J30" s="440"/>
      <c r="K30" s="59" t="s">
        <v>5</v>
      </c>
      <c r="L30" s="268" t="s">
        <v>37</v>
      </c>
      <c r="M30" s="268"/>
      <c r="N30" s="268"/>
      <c r="O30" s="268"/>
      <c r="P30" s="268"/>
      <c r="Q30" s="268"/>
      <c r="R30" s="268"/>
      <c r="S30" s="61" t="s">
        <v>39</v>
      </c>
      <c r="T30" s="59"/>
      <c r="U30" s="60" t="s">
        <v>5</v>
      </c>
      <c r="V30" s="268" t="s">
        <v>71</v>
      </c>
      <c r="W30" s="268"/>
      <c r="X30" s="268"/>
      <c r="Y30" s="268"/>
      <c r="Z30" s="268"/>
      <c r="AA30" s="268"/>
      <c r="AB30" s="268"/>
      <c r="AC30" s="60" t="s">
        <v>39</v>
      </c>
      <c r="AD30" s="61"/>
      <c r="AE30" s="59" t="s">
        <v>5</v>
      </c>
      <c r="AF30" s="268" t="s">
        <v>37</v>
      </c>
      <c r="AG30" s="268"/>
      <c r="AH30" s="268"/>
      <c r="AI30" s="268"/>
      <c r="AJ30" s="268"/>
      <c r="AK30" s="268"/>
      <c r="AL30" s="268"/>
      <c r="AM30" s="61" t="s">
        <v>39</v>
      </c>
      <c r="AN30" s="59"/>
      <c r="AO30" s="60" t="s">
        <v>5</v>
      </c>
      <c r="AP30" s="268" t="s">
        <v>71</v>
      </c>
      <c r="AQ30" s="268"/>
      <c r="AR30" s="268"/>
      <c r="AS30" s="268"/>
      <c r="AT30" s="268"/>
      <c r="AU30" s="268"/>
      <c r="AV30" s="268"/>
      <c r="AW30" s="60" t="s">
        <v>39</v>
      </c>
      <c r="AX30" s="60"/>
      <c r="AY30" s="307"/>
      <c r="AZ30" s="308"/>
      <c r="BA30" s="308"/>
      <c r="BB30" s="308"/>
      <c r="BC30" s="308"/>
      <c r="BD30" s="308"/>
      <c r="BE30" s="308"/>
      <c r="BF30" s="308"/>
      <c r="BG30" s="308"/>
      <c r="BH30" s="308"/>
      <c r="BI30" s="308"/>
      <c r="BJ30" s="308"/>
      <c r="BK30" s="308"/>
      <c r="BL30" s="308"/>
      <c r="BM30" s="386"/>
      <c r="BN30" s="308"/>
      <c r="BO30" s="308"/>
      <c r="BP30" s="308"/>
      <c r="BQ30" s="308"/>
      <c r="BR30" s="308"/>
      <c r="BS30" s="308"/>
      <c r="BT30" s="388"/>
      <c r="BU30" s="393" t="s">
        <v>42</v>
      </c>
      <c r="BV30" s="394"/>
      <c r="BW30" s="394"/>
      <c r="BX30" s="395"/>
      <c r="BY30" s="275">
        <f>IFERROR(VLOOKUP($K$2,INDEX([1]データ蓄積!$A$16:$A$1015,MATCH($K$2,[1]データ蓄積!$A$16:$A$1015,0)+1):'[1]データ蓄積'!$BO$1015,29,),0)</f>
        <v>0</v>
      </c>
      <c r="BZ30" s="396"/>
      <c r="CA30" s="396"/>
      <c r="CB30" s="396"/>
      <c r="CC30" s="396"/>
      <c r="CD30" s="396"/>
      <c r="CE30" s="396"/>
      <c r="CF30" s="101" t="s">
        <v>69</v>
      </c>
      <c r="CG30" s="272">
        <f>IFERROR(VLOOKUP($K$2,INDEX([1]データ蓄積!$A$16:$A$1015,MATCH($K$2,[1]データ蓄積!$A$16:$A$1015,0)+1):'[1]データ蓄積'!$BO$1015,30,),0)</f>
        <v>0</v>
      </c>
      <c r="CH30" s="273"/>
      <c r="CI30" s="273"/>
      <c r="CJ30" s="273"/>
      <c r="CK30" s="274"/>
      <c r="CL30" s="85" t="s">
        <v>58</v>
      </c>
      <c r="CM30" s="397"/>
      <c r="CN30" s="398"/>
      <c r="CO30" s="398"/>
      <c r="CP30" s="398"/>
      <c r="CQ30" s="398"/>
      <c r="CR30" s="398"/>
      <c r="CS30" s="398"/>
      <c r="CT30" s="279"/>
      <c r="CU30" s="275">
        <f>IFERROR(VLOOKUP($K$2,INDEX([1]データ蓄積!$A$16:$A$1015,MATCH($K$2,[1]データ蓄積!$A$16:$A$1015,0)+1):'[1]データ蓄積'!$BO$1015,31,),0)</f>
        <v>0</v>
      </c>
      <c r="CV30" s="396"/>
      <c r="CW30" s="396"/>
      <c r="CX30" s="396"/>
      <c r="CY30" s="396"/>
      <c r="CZ30" s="396"/>
      <c r="DA30" s="396"/>
      <c r="DB30" s="102" t="s">
        <v>63</v>
      </c>
      <c r="DC30" s="466"/>
      <c r="DD30" s="467"/>
      <c r="DE30" s="467"/>
      <c r="DF30" s="467"/>
      <c r="DG30" s="467"/>
      <c r="DH30" s="468"/>
      <c r="DI30" s="377" t="s">
        <v>70</v>
      </c>
      <c r="DJ30" s="378"/>
      <c r="DK30" s="379"/>
      <c r="DL30" s="286">
        <f>IFERROR(IF(BY30=0,0,VLOOKUP($K$2,INDEX([1]データ蓄積!$A$16:$A$1015,MATCH($K$2,[1]データ蓄積!$A$16:$A$1015,0)+1):'[1]データ蓄積'!$BO$1015,25,)),"")</f>
        <v>0</v>
      </c>
      <c r="DM30" s="287"/>
      <c r="DN30" s="287"/>
      <c r="DO30" s="287"/>
      <c r="DP30" s="287"/>
      <c r="DQ30" s="287"/>
      <c r="DR30" s="287"/>
      <c r="DS30" s="288"/>
      <c r="DT30" s="298">
        <f t="shared" si="2"/>
        <v>0</v>
      </c>
      <c r="DU30" s="299"/>
      <c r="DV30" s="299"/>
      <c r="DW30" s="299"/>
      <c r="DX30" s="299"/>
      <c r="DY30" s="299"/>
      <c r="DZ30" s="299"/>
      <c r="EA30" s="104" t="s">
        <v>63</v>
      </c>
      <c r="EB30" s="298">
        <f t="shared" si="0"/>
        <v>0</v>
      </c>
      <c r="EC30" s="299"/>
      <c r="ED30" s="299"/>
      <c r="EE30" s="299"/>
      <c r="EF30" s="299"/>
      <c r="EG30" s="299"/>
      <c r="EH30" s="300"/>
      <c r="EI30" s="105" t="s">
        <v>65</v>
      </c>
      <c r="EJ30" s="298">
        <f t="shared" si="1"/>
        <v>0</v>
      </c>
      <c r="EK30" s="299"/>
      <c r="EL30" s="299"/>
      <c r="EM30" s="299"/>
      <c r="EN30" s="299"/>
      <c r="EO30" s="299"/>
      <c r="EP30" s="300"/>
      <c r="EQ30" s="103" t="s">
        <v>63</v>
      </c>
      <c r="ER30" s="301">
        <f>IFERROR(IF(BY30=0,0,VLOOKUP($K$2,INDEX([1]日付反映!$A$16:$A$1015,MATCH($K$2,[1]日付反映!$A$16:$A$1015,0)+1):'[1]日付反映'!$C$1015,2,)),"")</f>
        <v>0</v>
      </c>
      <c r="ES30" s="302"/>
      <c r="ET30" s="302"/>
      <c r="EU30" s="302"/>
      <c r="EV30" s="302"/>
      <c r="EW30" s="302"/>
      <c r="EX30" s="302"/>
      <c r="EY30" s="301">
        <f>IFERROR(IF(BY30=0,0,VLOOKUP($K$2,INDEX([1]日付反映!$A$16:$A$1015,MATCH($K$2,[1]日付反映!$A$16:$A$1015,0)+1):'[1]日付反映'!$C$1015,3,)),"")</f>
        <v>0</v>
      </c>
      <c r="EZ30" s="302"/>
      <c r="FA30" s="302"/>
      <c r="FB30" s="302"/>
      <c r="FC30" s="302"/>
      <c r="FD30" s="302"/>
      <c r="FE30" s="303"/>
      <c r="FF30" s="89" t="s">
        <v>66</v>
      </c>
      <c r="FG30" s="90">
        <f t="shared" si="3"/>
        <v>0</v>
      </c>
      <c r="FH30" s="91" t="s">
        <v>63</v>
      </c>
      <c r="FI30" s="89" t="s">
        <v>67</v>
      </c>
      <c r="FJ30" s="106">
        <f t="shared" si="4"/>
        <v>0</v>
      </c>
      <c r="FK30" s="107" t="s">
        <v>63</v>
      </c>
      <c r="FL30" s="492"/>
      <c r="FM30" s="495"/>
      <c r="FN30" s="80"/>
    </row>
    <row r="31" spans="1:170" s="16" customFormat="1" ht="42.95" customHeight="1" x14ac:dyDescent="0.15">
      <c r="B31" s="509"/>
      <c r="C31" s="268"/>
      <c r="D31" s="269"/>
      <c r="E31" s="481"/>
      <c r="F31" s="440"/>
      <c r="G31" s="440"/>
      <c r="H31" s="440"/>
      <c r="I31" s="440"/>
      <c r="J31" s="440"/>
      <c r="K31" s="446" t="str">
        <f>IFERROR(VLOOKUP($K$2,INDEX([1]データ蓄積!$A$16:$A$1015,MATCH($K$2,[1]データ蓄積!$A$16:$A$1015,0)):'[1]データ蓄積'!$BO$1015,14,),"")</f>
        <v/>
      </c>
      <c r="L31" s="447"/>
      <c r="M31" s="447"/>
      <c r="N31" s="447"/>
      <c r="O31" s="447"/>
      <c r="P31" s="447"/>
      <c r="Q31" s="447"/>
      <c r="R31" s="447"/>
      <c r="S31" s="448"/>
      <c r="T31" s="59"/>
      <c r="U31" s="111"/>
      <c r="V31" s="111"/>
      <c r="W31" s="111"/>
      <c r="X31" s="111"/>
      <c r="Y31" s="111"/>
      <c r="Z31" s="111"/>
      <c r="AA31" s="111"/>
      <c r="AB31" s="111"/>
      <c r="AC31" s="111"/>
      <c r="AD31" s="61"/>
      <c r="AE31" s="446" t="str">
        <f>IFERROR(VLOOKUP($K$2,INDEX([1]データ蓄積!$A$16:$A$1015,MATCH($K$2,[1]データ蓄積!$A$16:$A$1015,0)):'[1]データ蓄積'!$BO$1015,20,),"")</f>
        <v/>
      </c>
      <c r="AF31" s="447"/>
      <c r="AG31" s="447"/>
      <c r="AH31" s="447"/>
      <c r="AI31" s="447"/>
      <c r="AJ31" s="447"/>
      <c r="AK31" s="447"/>
      <c r="AL31" s="447"/>
      <c r="AM31" s="448"/>
      <c r="AN31" s="59"/>
      <c r="AO31" s="111"/>
      <c r="AP31" s="445" t="s">
        <v>72</v>
      </c>
      <c r="AQ31" s="445"/>
      <c r="AR31" s="445"/>
      <c r="AS31" s="445"/>
      <c r="AT31" s="445"/>
      <c r="AU31" s="445"/>
      <c r="AV31" s="445"/>
      <c r="AW31" s="111"/>
      <c r="AX31" s="60"/>
      <c r="AY31" s="457" t="s">
        <v>73</v>
      </c>
      <c r="AZ31" s="458"/>
      <c r="BA31" s="458"/>
      <c r="BB31" s="458"/>
      <c r="BC31" s="458"/>
      <c r="BD31" s="458"/>
      <c r="BE31" s="458"/>
      <c r="BF31" s="458"/>
      <c r="BG31" s="458"/>
      <c r="BH31" s="458"/>
      <c r="BI31" s="458"/>
      <c r="BJ31" s="458"/>
      <c r="BK31" s="458"/>
      <c r="BL31" s="458"/>
      <c r="BM31" s="458"/>
      <c r="BN31" s="458"/>
      <c r="BO31" s="458"/>
      <c r="BP31" s="458"/>
      <c r="BQ31" s="458"/>
      <c r="BR31" s="458"/>
      <c r="BS31" s="458"/>
      <c r="BT31" s="459"/>
      <c r="BU31" s="463" t="s">
        <v>26</v>
      </c>
      <c r="BV31" s="464"/>
      <c r="BW31" s="464"/>
      <c r="BX31" s="465"/>
      <c r="BY31" s="424">
        <f>IFERROR(VLOOKUP($K$2,INDEX([1]データ蓄積!$A$16:$A$1015,MATCH($K$2,[1]データ蓄積!$A$16:$A$1015,0)):'[1]データ蓄積'!$BO$1015,32,),0)</f>
        <v>0</v>
      </c>
      <c r="BZ31" s="425"/>
      <c r="CA31" s="425"/>
      <c r="CB31" s="425"/>
      <c r="CC31" s="425"/>
      <c r="CD31" s="425"/>
      <c r="CE31" s="425"/>
      <c r="CF31" s="112" t="s">
        <v>57</v>
      </c>
      <c r="CG31" s="389">
        <f>IFERROR(VLOOKUP($K$2,INDEX([1]データ蓄積!$A$16:$A$1015,MATCH($K$2,[1]データ蓄積!$A$16:$A$1015,0)):'[1]データ蓄積'!$BO$1015,33,),0)</f>
        <v>0</v>
      </c>
      <c r="CH31" s="390"/>
      <c r="CI31" s="390"/>
      <c r="CJ31" s="390"/>
      <c r="CK31" s="391"/>
      <c r="CL31" s="70" t="s">
        <v>58</v>
      </c>
      <c r="CM31" s="453">
        <f>IFERROR(IF(DC31&gt;0,ROUND(BY31*DC31,0),0),0)</f>
        <v>0</v>
      </c>
      <c r="CN31" s="454"/>
      <c r="CO31" s="454"/>
      <c r="CP31" s="454"/>
      <c r="CQ31" s="454"/>
      <c r="CR31" s="454"/>
      <c r="CS31" s="454"/>
      <c r="CT31" s="113" t="s">
        <v>59</v>
      </c>
      <c r="CU31" s="453">
        <f>IFERROR(VLOOKUP($K$2,INDEX([1]データ蓄積!$A$16:$A$1015,MATCH($K$2,[1]データ蓄積!$A$16:$A$1015,0)):'[1]データ蓄積'!$BO$1015,34,),0)</f>
        <v>0</v>
      </c>
      <c r="CV31" s="454"/>
      <c r="CW31" s="454"/>
      <c r="CX31" s="454"/>
      <c r="CY31" s="454"/>
      <c r="CZ31" s="454"/>
      <c r="DA31" s="454"/>
      <c r="DB31" s="114" t="s">
        <v>59</v>
      </c>
      <c r="DC31" s="455">
        <f>IFERROR(IF($AG$28="",0,VLOOKUP($AG$28,[1]Sheet1!$N$4:$R$64,4,0)),"")</f>
        <v>0</v>
      </c>
      <c r="DD31" s="456"/>
      <c r="DE31" s="456"/>
      <c r="DF31" s="456"/>
      <c r="DG31" s="433" t="s">
        <v>60</v>
      </c>
      <c r="DH31" s="434"/>
      <c r="DI31" s="432" t="s">
        <v>61</v>
      </c>
      <c r="DJ31" s="433"/>
      <c r="DK31" s="434"/>
      <c r="DL31" s="248">
        <f>IFERROR(IF(BY31=0,0,VLOOKUP($K$2,INDEX([1]データ蓄積!$A$16:$A$1015,MATCH($K$2,[1]データ蓄積!$A$16:$A$1015,0)):'[1]データ蓄積'!$BO$1015,25,)),"")</f>
        <v>0</v>
      </c>
      <c r="DM31" s="249"/>
      <c r="DN31" s="249"/>
      <c r="DO31" s="249"/>
      <c r="DP31" s="249"/>
      <c r="DQ31" s="249"/>
      <c r="DR31" s="249"/>
      <c r="DS31" s="250"/>
      <c r="DT31" s="294">
        <f t="shared" si="2"/>
        <v>0</v>
      </c>
      <c r="DU31" s="295"/>
      <c r="DV31" s="295"/>
      <c r="DW31" s="295"/>
      <c r="DX31" s="295"/>
      <c r="DY31" s="295"/>
      <c r="DZ31" s="295"/>
      <c r="EA31" s="115" t="s">
        <v>59</v>
      </c>
      <c r="EB31" s="294">
        <f t="shared" si="0"/>
        <v>0</v>
      </c>
      <c r="EC31" s="295"/>
      <c r="ED31" s="295"/>
      <c r="EE31" s="295"/>
      <c r="EF31" s="295"/>
      <c r="EG31" s="295"/>
      <c r="EH31" s="296"/>
      <c r="EI31" s="116" t="s">
        <v>65</v>
      </c>
      <c r="EJ31" s="294">
        <f t="shared" si="1"/>
        <v>0</v>
      </c>
      <c r="EK31" s="295"/>
      <c r="EL31" s="295"/>
      <c r="EM31" s="295"/>
      <c r="EN31" s="295"/>
      <c r="EO31" s="295"/>
      <c r="EP31" s="296"/>
      <c r="EQ31" s="50" t="s">
        <v>59</v>
      </c>
      <c r="ER31" s="264">
        <f>IFERROR(IF(BY31=0,0,VLOOKUP($K$2,INDEX([1]日付反映!$A$16:$A$1015,MATCH($K$2,[1]日付反映!$A$16:$A$1015,0)):'[1]日付反映'!$C$1015,2,)),"")</f>
        <v>0</v>
      </c>
      <c r="ES31" s="265"/>
      <c r="ET31" s="265"/>
      <c r="EU31" s="265"/>
      <c r="EV31" s="265"/>
      <c r="EW31" s="265"/>
      <c r="EX31" s="265"/>
      <c r="EY31" s="264">
        <f>IFERROR(IF(BY31=0,0,VLOOKUP($K$2,INDEX([1]日付反映!$A$16:$A$1015,MATCH($K$2,[1]日付反映!$A$16:$A$1015,0)):'[1]日付反映'!$C$1015,3,)),"")</f>
        <v>0</v>
      </c>
      <c r="EZ31" s="265"/>
      <c r="FA31" s="265"/>
      <c r="FB31" s="265"/>
      <c r="FC31" s="265"/>
      <c r="FD31" s="265"/>
      <c r="FE31" s="266"/>
      <c r="FF31" s="75" t="s">
        <v>62</v>
      </c>
      <c r="FG31" s="76">
        <f t="shared" si="3"/>
        <v>0</v>
      </c>
      <c r="FH31" s="77" t="s">
        <v>63</v>
      </c>
      <c r="FI31" s="75" t="s">
        <v>64</v>
      </c>
      <c r="FJ31" s="117">
        <f t="shared" si="4"/>
        <v>0</v>
      </c>
      <c r="FK31" s="118" t="s">
        <v>63</v>
      </c>
      <c r="FL31" s="492"/>
      <c r="FM31" s="495"/>
      <c r="FN31" s="80"/>
    </row>
    <row r="32" spans="1:170" s="16" customFormat="1" ht="42.95" customHeight="1" x14ac:dyDescent="0.15">
      <c r="B32" s="509"/>
      <c r="C32" s="268"/>
      <c r="D32" s="269"/>
      <c r="E32" s="481"/>
      <c r="F32" s="440"/>
      <c r="G32" s="440"/>
      <c r="H32" s="440"/>
      <c r="I32" s="440"/>
      <c r="J32" s="440"/>
      <c r="K32" s="59"/>
      <c r="L32" s="60"/>
      <c r="M32" s="60"/>
      <c r="N32" s="60"/>
      <c r="O32" s="60"/>
      <c r="P32" s="60"/>
      <c r="Q32" s="60"/>
      <c r="R32" s="60"/>
      <c r="S32" s="61"/>
      <c r="T32" s="59"/>
      <c r="U32" s="440" t="str">
        <f>IFERROR(VLOOKUP($K$2,INDEX([1]データ蓄積!$A$16:$A$1015,MATCH($K$2,[1]データ蓄積!$A$16:$A$1015,0)):'[1]データ蓄積'!$BO$1015,16,),"")</f>
        <v/>
      </c>
      <c r="V32" s="440"/>
      <c r="W32" s="440"/>
      <c r="X32" s="440"/>
      <c r="Y32" s="440"/>
      <c r="Z32" s="440"/>
      <c r="AA32" s="440"/>
      <c r="AB32" s="440"/>
      <c r="AC32" s="440"/>
      <c r="AD32" s="61"/>
      <c r="AE32" s="54"/>
      <c r="AF32" s="48"/>
      <c r="AG32" s="48"/>
      <c r="AH32" s="48"/>
      <c r="AI32" s="48"/>
      <c r="AJ32" s="48"/>
      <c r="AK32" s="48"/>
      <c r="AL32" s="48"/>
      <c r="AM32" s="49"/>
      <c r="AN32" s="59"/>
      <c r="AO32" s="440" t="str">
        <f>IFERROR(VLOOKUP($K$2,INDEX([1]データ蓄積!$A$16:$A$1015,MATCH($K$2,[1]データ蓄積!$A$16:$A$1015,0)):'[1]データ蓄積'!$BO$1015,22,),"")</f>
        <v/>
      </c>
      <c r="AP32" s="440"/>
      <c r="AQ32" s="440"/>
      <c r="AR32" s="440"/>
      <c r="AS32" s="440"/>
      <c r="AT32" s="440"/>
      <c r="AU32" s="440"/>
      <c r="AV32" s="440"/>
      <c r="AW32" s="440"/>
      <c r="AX32" s="60"/>
      <c r="AY32" s="460"/>
      <c r="AZ32" s="461"/>
      <c r="BA32" s="461"/>
      <c r="BB32" s="461"/>
      <c r="BC32" s="461"/>
      <c r="BD32" s="461"/>
      <c r="BE32" s="461"/>
      <c r="BF32" s="461"/>
      <c r="BG32" s="461"/>
      <c r="BH32" s="461"/>
      <c r="BI32" s="461"/>
      <c r="BJ32" s="461"/>
      <c r="BK32" s="461"/>
      <c r="BL32" s="461"/>
      <c r="BM32" s="461"/>
      <c r="BN32" s="461"/>
      <c r="BO32" s="461"/>
      <c r="BP32" s="461"/>
      <c r="BQ32" s="461"/>
      <c r="BR32" s="461"/>
      <c r="BS32" s="461"/>
      <c r="BT32" s="462"/>
      <c r="BU32" s="267" t="s">
        <v>42</v>
      </c>
      <c r="BV32" s="268"/>
      <c r="BW32" s="268"/>
      <c r="BX32" s="269"/>
      <c r="BY32" s="410">
        <f>IFERROR(VLOOKUP($K$2,INDEX([1]データ蓄積!$A$16:$A$1015,MATCH($K$2,[1]データ蓄積!$A$16:$A$1015,0)+1):'[1]データ蓄積'!$BO$1015,32,),0)</f>
        <v>0</v>
      </c>
      <c r="BZ32" s="411"/>
      <c r="CA32" s="411"/>
      <c r="CB32" s="411"/>
      <c r="CC32" s="411"/>
      <c r="CD32" s="411"/>
      <c r="CE32" s="411"/>
      <c r="CF32" s="84" t="s">
        <v>57</v>
      </c>
      <c r="CG32" s="272">
        <f>IFERROR(VLOOKUP($K$2,INDEX([1]データ蓄積!$A$16:$A$1015,MATCH($K$2,[1]データ蓄積!$A$16:$A$1015,0)+1):'[1]データ蓄積'!$BO$1015,33,),0)</f>
        <v>0</v>
      </c>
      <c r="CH32" s="273"/>
      <c r="CI32" s="273"/>
      <c r="CJ32" s="273"/>
      <c r="CK32" s="274"/>
      <c r="CL32" s="85" t="s">
        <v>58</v>
      </c>
      <c r="CM32" s="449">
        <f>IFERROR(IF(DC32&gt;0,ROUND(BY32*DC32,0),0),0)</f>
        <v>0</v>
      </c>
      <c r="CN32" s="450"/>
      <c r="CO32" s="450"/>
      <c r="CP32" s="450"/>
      <c r="CQ32" s="450"/>
      <c r="CR32" s="450"/>
      <c r="CS32" s="450"/>
      <c r="CT32" s="119" t="s">
        <v>59</v>
      </c>
      <c r="CU32" s="449">
        <f>IFERROR(VLOOKUP($K$2,INDEX([1]データ蓄積!$A$16:$A$1015,MATCH($K$2,[1]データ蓄積!$A$16:$A$1015,0)+1):'[1]データ蓄積'!$BO$1015,34,),0)</f>
        <v>0</v>
      </c>
      <c r="CV32" s="450"/>
      <c r="CW32" s="450"/>
      <c r="CX32" s="450"/>
      <c r="CY32" s="450"/>
      <c r="CZ32" s="450"/>
      <c r="DA32" s="450"/>
      <c r="DB32" s="86" t="s">
        <v>59</v>
      </c>
      <c r="DC32" s="451">
        <f>IFERROR(IF($AG$28="",0,VLOOKUP($AG$28,[1]Sheet1!$N$4:$R$64,4,0)),"")</f>
        <v>0</v>
      </c>
      <c r="DD32" s="452"/>
      <c r="DE32" s="452"/>
      <c r="DF32" s="452"/>
      <c r="DG32" s="416" t="s">
        <v>60</v>
      </c>
      <c r="DH32" s="417"/>
      <c r="DI32" s="415" t="s">
        <v>61</v>
      </c>
      <c r="DJ32" s="416"/>
      <c r="DK32" s="417"/>
      <c r="DL32" s="286">
        <f>IFERROR(IF(BY32=0,0,VLOOKUP($K$2,INDEX([1]データ蓄積!$A$16:$A$1015,MATCH($K$2,[1]データ蓄積!$A$16:$A$1015,0)+1):'[1]データ蓄積'!$BO$1015,25,)),"")</f>
        <v>0</v>
      </c>
      <c r="DM32" s="287"/>
      <c r="DN32" s="287"/>
      <c r="DO32" s="287"/>
      <c r="DP32" s="287"/>
      <c r="DQ32" s="287"/>
      <c r="DR32" s="287"/>
      <c r="DS32" s="288"/>
      <c r="DT32" s="418">
        <f t="shared" si="2"/>
        <v>0</v>
      </c>
      <c r="DU32" s="419"/>
      <c r="DV32" s="419"/>
      <c r="DW32" s="419"/>
      <c r="DX32" s="419"/>
      <c r="DY32" s="419"/>
      <c r="DZ32" s="419"/>
      <c r="EA32" s="87" t="s">
        <v>59</v>
      </c>
      <c r="EB32" s="418">
        <f t="shared" si="0"/>
        <v>0</v>
      </c>
      <c r="EC32" s="419"/>
      <c r="ED32" s="419"/>
      <c r="EE32" s="419"/>
      <c r="EF32" s="419"/>
      <c r="EG32" s="419"/>
      <c r="EH32" s="420"/>
      <c r="EI32" s="88" t="s">
        <v>65</v>
      </c>
      <c r="EJ32" s="418">
        <f t="shared" si="1"/>
        <v>0</v>
      </c>
      <c r="EK32" s="419"/>
      <c r="EL32" s="419"/>
      <c r="EM32" s="419"/>
      <c r="EN32" s="419"/>
      <c r="EO32" s="419"/>
      <c r="EP32" s="420"/>
      <c r="EQ32" s="55" t="s">
        <v>59</v>
      </c>
      <c r="ER32" s="404">
        <f>IFERROR(IF(BY32=0,0,VLOOKUP($K$2,INDEX([1]日付反映!$A$16:$A$1015,MATCH($K$2,[1]日付反映!$A$16:$A$1015,0)+1):'[1]日付反映'!$C$1015,2,)),"")</f>
        <v>0</v>
      </c>
      <c r="ES32" s="405"/>
      <c r="ET32" s="405"/>
      <c r="EU32" s="405"/>
      <c r="EV32" s="405"/>
      <c r="EW32" s="405"/>
      <c r="EX32" s="405"/>
      <c r="EY32" s="404">
        <f>IFERROR(IF(BY32=0,0,VLOOKUP($K$2,INDEX([1]日付反映!$A$16:$A$1015,MATCH($K$2,[1]日付反映!$A$16:$A$1015,0)+1):'[1]日付反映'!$C$1015,3,)),"")</f>
        <v>0</v>
      </c>
      <c r="EZ32" s="405"/>
      <c r="FA32" s="405"/>
      <c r="FB32" s="405"/>
      <c r="FC32" s="405"/>
      <c r="FD32" s="405"/>
      <c r="FE32" s="406"/>
      <c r="FF32" s="89" t="s">
        <v>66</v>
      </c>
      <c r="FG32" s="90">
        <f t="shared" si="3"/>
        <v>0</v>
      </c>
      <c r="FH32" s="91" t="s">
        <v>63</v>
      </c>
      <c r="FI32" s="89" t="s">
        <v>67</v>
      </c>
      <c r="FJ32" s="92">
        <f t="shared" si="4"/>
        <v>0</v>
      </c>
      <c r="FK32" s="91" t="s">
        <v>63</v>
      </c>
      <c r="FL32" s="492"/>
      <c r="FM32" s="495"/>
      <c r="FN32" s="80"/>
    </row>
    <row r="33" spans="2:170" s="16" customFormat="1" ht="42.95" customHeight="1" x14ac:dyDescent="0.15">
      <c r="B33" s="509"/>
      <c r="C33" s="268"/>
      <c r="D33" s="269"/>
      <c r="E33" s="481"/>
      <c r="F33" s="440"/>
      <c r="G33" s="440"/>
      <c r="H33" s="440"/>
      <c r="I33" s="440"/>
      <c r="J33" s="440"/>
      <c r="K33" s="59" t="s">
        <v>5</v>
      </c>
      <c r="L33" s="268" t="s">
        <v>74</v>
      </c>
      <c r="M33" s="268"/>
      <c r="N33" s="268"/>
      <c r="O33" s="268"/>
      <c r="P33" s="268"/>
      <c r="Q33" s="268"/>
      <c r="R33" s="268"/>
      <c r="S33" s="61" t="s">
        <v>39</v>
      </c>
      <c r="T33" s="59"/>
      <c r="U33" s="440"/>
      <c r="V33" s="440"/>
      <c r="W33" s="440"/>
      <c r="X33" s="440"/>
      <c r="Y33" s="440"/>
      <c r="Z33" s="440"/>
      <c r="AA33" s="440"/>
      <c r="AB33" s="440"/>
      <c r="AC33" s="440"/>
      <c r="AD33" s="61"/>
      <c r="AE33" s="59" t="s">
        <v>5</v>
      </c>
      <c r="AF33" s="268" t="s">
        <v>74</v>
      </c>
      <c r="AG33" s="268"/>
      <c r="AH33" s="268"/>
      <c r="AI33" s="268"/>
      <c r="AJ33" s="268"/>
      <c r="AK33" s="268"/>
      <c r="AL33" s="268"/>
      <c r="AM33" s="61" t="s">
        <v>39</v>
      </c>
      <c r="AN33" s="59"/>
      <c r="AO33" s="440"/>
      <c r="AP33" s="440"/>
      <c r="AQ33" s="440"/>
      <c r="AR33" s="440"/>
      <c r="AS33" s="440"/>
      <c r="AT33" s="440"/>
      <c r="AU33" s="440"/>
      <c r="AV33" s="440"/>
      <c r="AW33" s="440"/>
      <c r="AX33" s="60"/>
      <c r="AY33" s="304" t="s">
        <v>75</v>
      </c>
      <c r="AZ33" s="305"/>
      <c r="BA33" s="305"/>
      <c r="BB33" s="305"/>
      <c r="BC33" s="305"/>
      <c r="BD33" s="305"/>
      <c r="BE33" s="305"/>
      <c r="BF33" s="305"/>
      <c r="BG33" s="305"/>
      <c r="BH33" s="305"/>
      <c r="BI33" s="305"/>
      <c r="BJ33" s="305"/>
      <c r="BK33" s="305"/>
      <c r="BL33" s="306"/>
      <c r="BM33" s="385" t="s">
        <v>54</v>
      </c>
      <c r="BN33" s="305" t="s">
        <v>76</v>
      </c>
      <c r="BO33" s="305"/>
      <c r="BP33" s="305"/>
      <c r="BQ33" s="305"/>
      <c r="BR33" s="305"/>
      <c r="BS33" s="305"/>
      <c r="BT33" s="441" t="s">
        <v>56</v>
      </c>
      <c r="BU33" s="385" t="s">
        <v>26</v>
      </c>
      <c r="BV33" s="387"/>
      <c r="BW33" s="387"/>
      <c r="BX33" s="441"/>
      <c r="BY33" s="212">
        <f>IFERROR(VLOOKUP($K$2,INDEX([1]データ蓄積!$A$16:$A$1015,MATCH($K$2,[1]データ蓄積!$A$16:$A$1015,0)):'[1]データ蓄積'!$BO$1015,35,),0)</f>
        <v>0</v>
      </c>
      <c r="BZ33" s="213"/>
      <c r="CA33" s="213"/>
      <c r="CB33" s="213"/>
      <c r="CC33" s="213"/>
      <c r="CD33" s="213"/>
      <c r="CE33" s="213"/>
      <c r="CF33" s="94" t="s">
        <v>57</v>
      </c>
      <c r="CG33" s="389">
        <f>IFERROR(VLOOKUP($K$2,INDEX([1]データ蓄積!$A$16:$A$1015,MATCH($K$2,[1]データ蓄積!$A$16:$A$1015,0)):'[1]データ蓄積'!$BO$1015,36,),0)</f>
        <v>0</v>
      </c>
      <c r="CH33" s="390"/>
      <c r="CI33" s="390"/>
      <c r="CJ33" s="390"/>
      <c r="CK33" s="391"/>
      <c r="CL33" s="70" t="str">
        <f>IFERROR(IF(VLOOKUP($K$2,INDEX([1]データ蓄積!$A$16:$A$1015,MATCH($K$2,[1]データ蓄積!$A$16:$A$1015,0)):'[1]データ蓄積'!$BQ$1015,62,)="園内道整備",VLOOKUP($K$2,INDEX([1]データ蓄積!$A$16:$A$1015,MATCH($K$2,[1]データ蓄積!$A$16:$A$1015,0)):'[1]データ蓄積'!$BQ$1015,68,),IF(VLOOKUP($K$2,INDEX([1]データ蓄積!$A$16:$A$1015,MATCH($K$2,[1]データ蓄積!$A$16:$A$1015,0)):'[1]データ蓄積'!$BQ$1015,64,)="園内道整備",VLOOKUP($K$2,INDEX([1]データ蓄積!$A$16:$A$1015,MATCH($K$2,[1]データ蓄積!$A$16:$A$1015,0)):'[1]データ蓄積'!$BQ$1015,69,),"")),"")</f>
        <v/>
      </c>
      <c r="CM33" s="402"/>
      <c r="CN33" s="403"/>
      <c r="CO33" s="403"/>
      <c r="CP33" s="403"/>
      <c r="CQ33" s="403"/>
      <c r="CR33" s="403"/>
      <c r="CS33" s="403"/>
      <c r="CT33" s="317"/>
      <c r="CU33" s="212">
        <f>IFERROR(VLOOKUP($K$2,INDEX([1]データ蓄積!$A$16:$A$1015,MATCH($K$2,[1]データ蓄積!$A$16:$A$1015,0)):'[1]データ蓄積'!$BO$1015,37,),0)</f>
        <v>0</v>
      </c>
      <c r="CV33" s="213"/>
      <c r="CW33" s="213"/>
      <c r="CX33" s="213"/>
      <c r="CY33" s="213"/>
      <c r="CZ33" s="213"/>
      <c r="DA33" s="213"/>
      <c r="DB33" s="95" t="s">
        <v>59</v>
      </c>
      <c r="DC33" s="351"/>
      <c r="DD33" s="223"/>
      <c r="DE33" s="223"/>
      <c r="DF33" s="223"/>
      <c r="DG33" s="223"/>
      <c r="DH33" s="224"/>
      <c r="DI33" s="246" t="s">
        <v>77</v>
      </c>
      <c r="DJ33" s="247"/>
      <c r="DK33" s="245"/>
      <c r="DL33" s="248">
        <f>IFERROR(IF(BY33=0,0,VLOOKUP($K$2,INDEX([1]データ蓄積!$A$16:$A$1015,MATCH($K$2,[1]データ蓄積!$A$16:$A$1015,0)):'[1]データ蓄積'!$BO$1015,25,)),"")</f>
        <v>0</v>
      </c>
      <c r="DM33" s="249"/>
      <c r="DN33" s="249"/>
      <c r="DO33" s="249"/>
      <c r="DP33" s="249"/>
      <c r="DQ33" s="249"/>
      <c r="DR33" s="249"/>
      <c r="DS33" s="250"/>
      <c r="DT33" s="219">
        <f t="shared" si="2"/>
        <v>0</v>
      </c>
      <c r="DU33" s="220"/>
      <c r="DV33" s="220"/>
      <c r="DW33" s="220"/>
      <c r="DX33" s="220"/>
      <c r="DY33" s="220"/>
      <c r="DZ33" s="220"/>
      <c r="EA33" s="97" t="s">
        <v>63</v>
      </c>
      <c r="EB33" s="219">
        <f t="shared" si="0"/>
        <v>0</v>
      </c>
      <c r="EC33" s="220"/>
      <c r="ED33" s="220"/>
      <c r="EE33" s="220"/>
      <c r="EF33" s="220"/>
      <c r="EG33" s="220"/>
      <c r="EH33" s="221"/>
      <c r="EI33" s="98" t="s">
        <v>65</v>
      </c>
      <c r="EJ33" s="219">
        <f t="shared" si="1"/>
        <v>0</v>
      </c>
      <c r="EK33" s="220"/>
      <c r="EL33" s="220"/>
      <c r="EM33" s="220"/>
      <c r="EN33" s="220"/>
      <c r="EO33" s="220"/>
      <c r="EP33" s="221"/>
      <c r="EQ33" s="96" t="s">
        <v>59</v>
      </c>
      <c r="ER33" s="383">
        <f>IFERROR(IF(BY33=0,0,VLOOKUP($K$2,INDEX([1]日付反映!$A$16:$A$1015,MATCH($K$2,[1]日付反映!$A$16:$A$1015,0)):'[1]日付反映'!$C$1015,2,)),"")</f>
        <v>0</v>
      </c>
      <c r="ES33" s="384"/>
      <c r="ET33" s="384"/>
      <c r="EU33" s="384"/>
      <c r="EV33" s="384"/>
      <c r="EW33" s="384"/>
      <c r="EX33" s="384"/>
      <c r="EY33" s="383">
        <f>IFERROR(IF(BY33=0,0,VLOOKUP($K$2,INDEX([1]日付反映!$A$16:$A$1015,MATCH($K$2,[1]日付反映!$A$16:$A$1015,0)):'[1]日付反映'!$C$1015,3,)),"")</f>
        <v>0</v>
      </c>
      <c r="EZ33" s="384"/>
      <c r="FA33" s="384"/>
      <c r="FB33" s="384"/>
      <c r="FC33" s="384"/>
      <c r="FD33" s="384"/>
      <c r="FE33" s="392"/>
      <c r="FF33" s="75" t="s">
        <v>62</v>
      </c>
      <c r="FG33" s="76">
        <f t="shared" si="3"/>
        <v>0</v>
      </c>
      <c r="FH33" s="77" t="s">
        <v>63</v>
      </c>
      <c r="FI33" s="75" t="s">
        <v>64</v>
      </c>
      <c r="FJ33" s="99">
        <f t="shared" si="4"/>
        <v>0</v>
      </c>
      <c r="FK33" s="79" t="s">
        <v>63</v>
      </c>
      <c r="FL33" s="492"/>
      <c r="FM33" s="495"/>
      <c r="FN33" s="80"/>
    </row>
    <row r="34" spans="2:170" s="16" customFormat="1" ht="42.95" customHeight="1" x14ac:dyDescent="0.15">
      <c r="B34" s="509"/>
      <c r="C34" s="268"/>
      <c r="D34" s="269"/>
      <c r="E34" s="481"/>
      <c r="F34" s="440"/>
      <c r="G34" s="440"/>
      <c r="H34" s="440"/>
      <c r="I34" s="440"/>
      <c r="J34" s="440"/>
      <c r="K34" s="446" t="str">
        <f>IFERROR(VLOOKUP($K$2,INDEX([1]データ蓄積!$A$16:$A$1015,MATCH($K$2,[1]データ蓄積!$A$16:$A$1015,0)):'[1]データ蓄積'!$BO$1015,15,),"")</f>
        <v/>
      </c>
      <c r="L34" s="447"/>
      <c r="M34" s="447"/>
      <c r="N34" s="447"/>
      <c r="O34" s="447"/>
      <c r="P34" s="447"/>
      <c r="Q34" s="447"/>
      <c r="R34" s="447"/>
      <c r="S34" s="448"/>
      <c r="T34" s="59"/>
      <c r="U34" s="440"/>
      <c r="V34" s="440"/>
      <c r="W34" s="440"/>
      <c r="X34" s="440"/>
      <c r="Y34" s="440"/>
      <c r="Z34" s="440"/>
      <c r="AA34" s="440"/>
      <c r="AB34" s="440"/>
      <c r="AC34" s="440"/>
      <c r="AD34" s="61"/>
      <c r="AE34" s="446" t="str">
        <f>IFERROR(VLOOKUP($K$2,INDEX([1]データ蓄積!$A$16:$A$1015,MATCH($K$2,[1]データ蓄積!$A$16:$A$1015,0)):'[1]データ蓄積'!$BO$1015,21,),"")</f>
        <v/>
      </c>
      <c r="AF34" s="447"/>
      <c r="AG34" s="447"/>
      <c r="AH34" s="447"/>
      <c r="AI34" s="447"/>
      <c r="AJ34" s="447"/>
      <c r="AK34" s="447"/>
      <c r="AL34" s="447"/>
      <c r="AM34" s="448"/>
      <c r="AN34" s="59"/>
      <c r="AO34" s="440"/>
      <c r="AP34" s="440"/>
      <c r="AQ34" s="440"/>
      <c r="AR34" s="440"/>
      <c r="AS34" s="440"/>
      <c r="AT34" s="440"/>
      <c r="AU34" s="440"/>
      <c r="AV34" s="440"/>
      <c r="AW34" s="440"/>
      <c r="AX34" s="60"/>
      <c r="AY34" s="407"/>
      <c r="AZ34" s="408"/>
      <c r="BA34" s="408"/>
      <c r="BB34" s="408"/>
      <c r="BC34" s="408"/>
      <c r="BD34" s="408"/>
      <c r="BE34" s="408"/>
      <c r="BF34" s="408"/>
      <c r="BG34" s="408"/>
      <c r="BH34" s="408"/>
      <c r="BI34" s="408"/>
      <c r="BJ34" s="408"/>
      <c r="BK34" s="408"/>
      <c r="BL34" s="409"/>
      <c r="BM34" s="386"/>
      <c r="BN34" s="308"/>
      <c r="BO34" s="308"/>
      <c r="BP34" s="308"/>
      <c r="BQ34" s="308"/>
      <c r="BR34" s="308"/>
      <c r="BS34" s="308"/>
      <c r="BT34" s="435"/>
      <c r="BU34" s="393" t="s">
        <v>42</v>
      </c>
      <c r="BV34" s="394"/>
      <c r="BW34" s="394"/>
      <c r="BX34" s="395"/>
      <c r="BY34" s="275">
        <f>IFERROR(VLOOKUP($K$2,INDEX([1]データ蓄積!$A$16:$A$1015,MATCH($K$2,[1]データ蓄積!$A$16:$A$1015,0)+1):'[1]データ蓄積'!$BO$1015,35,),0)</f>
        <v>0</v>
      </c>
      <c r="BZ34" s="396"/>
      <c r="CA34" s="396"/>
      <c r="CB34" s="396"/>
      <c r="CC34" s="396"/>
      <c r="CD34" s="396"/>
      <c r="CE34" s="396"/>
      <c r="CF34" s="101" t="s">
        <v>57</v>
      </c>
      <c r="CG34" s="272">
        <f>IFERROR(VLOOKUP($K$2,INDEX([1]データ蓄積!$A$16:$A$1015,MATCH($K$2,[1]データ蓄積!$A$16:$A$1015,0)+1):'[1]データ蓄積'!$BO$1015,36,),0)</f>
        <v>0</v>
      </c>
      <c r="CH34" s="273"/>
      <c r="CI34" s="273"/>
      <c r="CJ34" s="273"/>
      <c r="CK34" s="274"/>
      <c r="CL34" s="85" t="str">
        <f>IFERROR(IF(VLOOKUP($K$2,INDEX([1]データ蓄積!$A$16:$A$1015,MATCH($K$2,[1]データ蓄積!$A$16:$A$1015,0)+1):'[1]データ蓄積'!$BQ$1015,62,)="園内道整備",VLOOKUP($K$2,INDEX([1]データ蓄積!$A$16:$A$1015,MATCH($K$2,[1]データ蓄積!$A$16:$A$1015,0)+1):'[1]データ蓄積'!$BQ$1015,68,),IF(VLOOKUP($K$2,INDEX([1]データ蓄積!$A$16:$A$1015,MATCH($K$2,[1]データ蓄積!$A$16:$A$1015,0)+1):'[1]データ蓄積'!$BQ$1015,64,)="園内道整備",VLOOKUP($K$2,INDEX([1]データ蓄積!$A$16:$A$1015,MATCH($K$2,[1]データ蓄積!$A$16:$A$1015,0)+1):'[1]データ蓄積'!$BQ$1015,69,),"")),"")</f>
        <v/>
      </c>
      <c r="CM34" s="397"/>
      <c r="CN34" s="398"/>
      <c r="CO34" s="398"/>
      <c r="CP34" s="398"/>
      <c r="CQ34" s="398"/>
      <c r="CR34" s="398"/>
      <c r="CS34" s="398"/>
      <c r="CT34" s="279"/>
      <c r="CU34" s="275">
        <f>IFERROR(VLOOKUP($K$2,INDEX([1]データ蓄積!$A$16:$A$1015,MATCH($K$2,[1]データ蓄積!$A$16:$A$1015,0)+1):'[1]データ蓄積'!$BO$1015,37,),0)</f>
        <v>0</v>
      </c>
      <c r="CV34" s="396"/>
      <c r="CW34" s="396"/>
      <c r="CX34" s="396"/>
      <c r="CY34" s="396"/>
      <c r="CZ34" s="396"/>
      <c r="DA34" s="396"/>
      <c r="DB34" s="102" t="s">
        <v>59</v>
      </c>
      <c r="DC34" s="399"/>
      <c r="DD34" s="400"/>
      <c r="DE34" s="400"/>
      <c r="DF34" s="400"/>
      <c r="DG34" s="400"/>
      <c r="DH34" s="401"/>
      <c r="DI34" s="377" t="s">
        <v>77</v>
      </c>
      <c r="DJ34" s="378"/>
      <c r="DK34" s="379"/>
      <c r="DL34" s="286">
        <f>IFERROR(IF(BY34=0,0,VLOOKUP($K$2,INDEX([1]データ蓄積!$A$16:$A$1015,MATCH($K$2,[1]データ蓄積!$A$16:$A$1015,0)+1):'[1]データ蓄積'!$BO$1015,25,)),"")</f>
        <v>0</v>
      </c>
      <c r="DM34" s="287"/>
      <c r="DN34" s="287"/>
      <c r="DO34" s="287"/>
      <c r="DP34" s="287"/>
      <c r="DQ34" s="287"/>
      <c r="DR34" s="287"/>
      <c r="DS34" s="288"/>
      <c r="DT34" s="298">
        <f t="shared" si="2"/>
        <v>0</v>
      </c>
      <c r="DU34" s="299"/>
      <c r="DV34" s="299"/>
      <c r="DW34" s="299"/>
      <c r="DX34" s="299"/>
      <c r="DY34" s="299"/>
      <c r="DZ34" s="299"/>
      <c r="EA34" s="104" t="s">
        <v>63</v>
      </c>
      <c r="EB34" s="298">
        <f t="shared" si="0"/>
        <v>0</v>
      </c>
      <c r="EC34" s="299"/>
      <c r="ED34" s="299"/>
      <c r="EE34" s="299"/>
      <c r="EF34" s="299"/>
      <c r="EG34" s="299"/>
      <c r="EH34" s="300"/>
      <c r="EI34" s="105" t="s">
        <v>65</v>
      </c>
      <c r="EJ34" s="298">
        <f t="shared" si="1"/>
        <v>0</v>
      </c>
      <c r="EK34" s="299"/>
      <c r="EL34" s="299"/>
      <c r="EM34" s="299"/>
      <c r="EN34" s="299"/>
      <c r="EO34" s="299"/>
      <c r="EP34" s="300"/>
      <c r="EQ34" s="103" t="s">
        <v>59</v>
      </c>
      <c r="ER34" s="301">
        <f>IFERROR(IF(BY34=0,0,VLOOKUP($K$2,INDEX([1]日付反映!$A$16:$A$1015,MATCH($K$2,[1]日付反映!$A$16:$A$1015,0)+1):'[1]日付反映'!$C$1015,2,)),"")</f>
        <v>0</v>
      </c>
      <c r="ES34" s="302"/>
      <c r="ET34" s="302"/>
      <c r="EU34" s="302"/>
      <c r="EV34" s="302"/>
      <c r="EW34" s="302"/>
      <c r="EX34" s="302"/>
      <c r="EY34" s="301">
        <f>IFERROR(IF(BY34=0,0,VLOOKUP($K$2,INDEX([1]日付反映!$A$16:$A$1015,MATCH($K$2,[1]日付反映!$A$16:$A$1015,0)+1):'[1]日付反映'!$C$1015,3,)),"")</f>
        <v>0</v>
      </c>
      <c r="EZ34" s="302"/>
      <c r="FA34" s="302"/>
      <c r="FB34" s="302"/>
      <c r="FC34" s="302"/>
      <c r="FD34" s="302"/>
      <c r="FE34" s="303"/>
      <c r="FF34" s="89" t="s">
        <v>66</v>
      </c>
      <c r="FG34" s="90">
        <f t="shared" si="3"/>
        <v>0</v>
      </c>
      <c r="FH34" s="91" t="s">
        <v>63</v>
      </c>
      <c r="FI34" s="89" t="s">
        <v>67</v>
      </c>
      <c r="FJ34" s="106">
        <f t="shared" si="4"/>
        <v>0</v>
      </c>
      <c r="FK34" s="107" t="s">
        <v>63</v>
      </c>
      <c r="FL34" s="492"/>
      <c r="FM34" s="495"/>
      <c r="FN34" s="80"/>
    </row>
    <row r="35" spans="2:170" s="16" customFormat="1" ht="42.95" customHeight="1" x14ac:dyDescent="0.15">
      <c r="B35" s="509"/>
      <c r="C35" s="268"/>
      <c r="D35" s="269"/>
      <c r="E35" s="481"/>
      <c r="F35" s="440"/>
      <c r="G35" s="440"/>
      <c r="H35" s="440"/>
      <c r="I35" s="440"/>
      <c r="J35" s="440"/>
      <c r="K35" s="51"/>
      <c r="L35" s="52"/>
      <c r="M35" s="52"/>
      <c r="N35" s="52"/>
      <c r="O35" s="52"/>
      <c r="P35" s="52"/>
      <c r="Q35" s="52"/>
      <c r="R35" s="52"/>
      <c r="S35" s="53"/>
      <c r="T35" s="59"/>
      <c r="U35" s="440"/>
      <c r="V35" s="440"/>
      <c r="W35" s="440"/>
      <c r="X35" s="440"/>
      <c r="Y35" s="440"/>
      <c r="Z35" s="440"/>
      <c r="AA35" s="440"/>
      <c r="AB35" s="440"/>
      <c r="AC35" s="440"/>
      <c r="AD35" s="61"/>
      <c r="AE35" s="108"/>
      <c r="AF35" s="109"/>
      <c r="AG35" s="109"/>
      <c r="AH35" s="109"/>
      <c r="AI35" s="109"/>
      <c r="AJ35" s="109"/>
      <c r="AK35" s="109"/>
      <c r="AL35" s="109"/>
      <c r="AM35" s="110"/>
      <c r="AN35" s="59"/>
      <c r="AO35" s="440"/>
      <c r="AP35" s="440"/>
      <c r="AQ35" s="440"/>
      <c r="AR35" s="440"/>
      <c r="AS35" s="440"/>
      <c r="AT35" s="440"/>
      <c r="AU35" s="440"/>
      <c r="AV35" s="440"/>
      <c r="AW35" s="440"/>
      <c r="AX35" s="60"/>
      <c r="AY35" s="407"/>
      <c r="AZ35" s="408"/>
      <c r="BA35" s="408"/>
      <c r="BB35" s="408"/>
      <c r="BC35" s="408"/>
      <c r="BD35" s="408"/>
      <c r="BE35" s="408"/>
      <c r="BF35" s="408"/>
      <c r="BG35" s="408"/>
      <c r="BH35" s="408"/>
      <c r="BI35" s="408"/>
      <c r="BJ35" s="408"/>
      <c r="BK35" s="408"/>
      <c r="BL35" s="409"/>
      <c r="BM35" s="385" t="s">
        <v>54</v>
      </c>
      <c r="BN35" s="305" t="s">
        <v>78</v>
      </c>
      <c r="BO35" s="305"/>
      <c r="BP35" s="305"/>
      <c r="BQ35" s="305"/>
      <c r="BR35" s="305"/>
      <c r="BS35" s="305"/>
      <c r="BT35" s="441" t="s">
        <v>56</v>
      </c>
      <c r="BU35" s="385" t="s">
        <v>26</v>
      </c>
      <c r="BV35" s="387"/>
      <c r="BW35" s="387"/>
      <c r="BX35" s="441"/>
      <c r="BY35" s="212">
        <f>IFERROR(VLOOKUP($K$2,INDEX([1]データ蓄積!$A$16:$A$1015,MATCH($K$2,[1]データ蓄積!$A$16:$A$1015,0)):'[1]データ蓄積'!$BO$1015,38,),0)</f>
        <v>0</v>
      </c>
      <c r="BZ35" s="213"/>
      <c r="CA35" s="213"/>
      <c r="CB35" s="213"/>
      <c r="CC35" s="213"/>
      <c r="CD35" s="213"/>
      <c r="CE35" s="213"/>
      <c r="CF35" s="94" t="s">
        <v>57</v>
      </c>
      <c r="CG35" s="389">
        <f>IFERROR(VLOOKUP($K$2,INDEX([1]データ蓄積!$A$16:$A$1015,MATCH($K$2,[1]データ蓄積!$A$16:$A$1015,0)):'[1]データ蓄積'!$BO$1015,39,),0)</f>
        <v>0</v>
      </c>
      <c r="CH35" s="390"/>
      <c r="CI35" s="390"/>
      <c r="CJ35" s="390"/>
      <c r="CK35" s="391"/>
      <c r="CL35" s="70" t="str">
        <f>IFERROR(IF(VLOOKUP($K$2,INDEX([1]データ蓄積!$A$16:$A$1015,MATCH($K$2,[1]データ蓄積!$A$16:$A$1015,0)):'[1]データ蓄積'!$BQ$1015,62,)="傾斜の緩和",VLOOKUP($K$2,INDEX([1]データ蓄積!$A$16:$A$1015,MATCH($K$2,[1]データ蓄積!$A$16:$A$1015,0)):'[1]データ蓄積'!$BQ$1015,68,),IF(VLOOKUP($K$2,INDEX([1]データ蓄積!$A$16:$A$1015,MATCH($K$2,[1]データ蓄積!$A$16:$A$1015,0)):'[1]データ蓄積'!$BQ$1015,64,)="傾斜の緩和",VLOOKUP($K$2,INDEX([1]データ蓄積!$A$16:$A$1015,MATCH($K$2,[1]データ蓄積!$A$16:$A$1015,0)):'[1]データ蓄積'!$BQ$1015,69,),"")),"")</f>
        <v/>
      </c>
      <c r="CM35" s="402"/>
      <c r="CN35" s="403"/>
      <c r="CO35" s="403"/>
      <c r="CP35" s="403"/>
      <c r="CQ35" s="403"/>
      <c r="CR35" s="403"/>
      <c r="CS35" s="403"/>
      <c r="CT35" s="317"/>
      <c r="CU35" s="212">
        <f>IFERROR(VLOOKUP($K$2,INDEX([1]データ蓄積!$A$16:$A$1015,MATCH($K$2,[1]データ蓄積!$A$16:$A$1015,0)):'[1]データ蓄積'!$BO$1015,40,),0)</f>
        <v>0</v>
      </c>
      <c r="CV35" s="213"/>
      <c r="CW35" s="213"/>
      <c r="CX35" s="213"/>
      <c r="CY35" s="213"/>
      <c r="CZ35" s="213"/>
      <c r="DA35" s="213"/>
      <c r="DB35" s="95" t="s">
        <v>59</v>
      </c>
      <c r="DC35" s="351"/>
      <c r="DD35" s="223"/>
      <c r="DE35" s="223"/>
      <c r="DF35" s="223"/>
      <c r="DG35" s="223"/>
      <c r="DH35" s="224"/>
      <c r="DI35" s="246" t="s">
        <v>77</v>
      </c>
      <c r="DJ35" s="247"/>
      <c r="DK35" s="245"/>
      <c r="DL35" s="248">
        <f>IFERROR(IF(BY35=0,0,VLOOKUP($K$2,INDEX([1]データ蓄積!$A$16:$A$1015,MATCH($K$2,[1]データ蓄積!$A$16:$A$1015,0)):'[1]データ蓄積'!$BO$1015,25,)),"")</f>
        <v>0</v>
      </c>
      <c r="DM35" s="249"/>
      <c r="DN35" s="249"/>
      <c r="DO35" s="249"/>
      <c r="DP35" s="249"/>
      <c r="DQ35" s="249"/>
      <c r="DR35" s="249"/>
      <c r="DS35" s="250"/>
      <c r="DT35" s="219">
        <f t="shared" si="2"/>
        <v>0</v>
      </c>
      <c r="DU35" s="220"/>
      <c r="DV35" s="220"/>
      <c r="DW35" s="220"/>
      <c r="DX35" s="220"/>
      <c r="DY35" s="220"/>
      <c r="DZ35" s="220"/>
      <c r="EA35" s="97" t="s">
        <v>63</v>
      </c>
      <c r="EB35" s="219">
        <f t="shared" si="0"/>
        <v>0</v>
      </c>
      <c r="EC35" s="220"/>
      <c r="ED35" s="220"/>
      <c r="EE35" s="220"/>
      <c r="EF35" s="220"/>
      <c r="EG35" s="220"/>
      <c r="EH35" s="221"/>
      <c r="EI35" s="98" t="s">
        <v>65</v>
      </c>
      <c r="EJ35" s="219">
        <f t="shared" si="1"/>
        <v>0</v>
      </c>
      <c r="EK35" s="220"/>
      <c r="EL35" s="220"/>
      <c r="EM35" s="220"/>
      <c r="EN35" s="220"/>
      <c r="EO35" s="220"/>
      <c r="EP35" s="221"/>
      <c r="EQ35" s="96" t="s">
        <v>59</v>
      </c>
      <c r="ER35" s="383">
        <f>IFERROR(IF(BY35=0,0,VLOOKUP($K$2,INDEX([1]日付反映!$A$16:$A$1015,MATCH($K$2,[1]日付反映!$A$16:$A$1015,0)):'[1]日付反映'!$C$1015,2,)),"")</f>
        <v>0</v>
      </c>
      <c r="ES35" s="384"/>
      <c r="ET35" s="384"/>
      <c r="EU35" s="384"/>
      <c r="EV35" s="384"/>
      <c r="EW35" s="384"/>
      <c r="EX35" s="384"/>
      <c r="EY35" s="383">
        <f>IFERROR(IF(BY35=0,0,VLOOKUP($K$2,INDEX([1]日付反映!$A$16:$A$1015,MATCH($K$2,[1]日付反映!$A$16:$A$1015,0)):'[1]日付反映'!$C$1015,3,)),"")</f>
        <v>0</v>
      </c>
      <c r="EZ35" s="384"/>
      <c r="FA35" s="384"/>
      <c r="FB35" s="384"/>
      <c r="FC35" s="384"/>
      <c r="FD35" s="384"/>
      <c r="FE35" s="392"/>
      <c r="FF35" s="75" t="s">
        <v>62</v>
      </c>
      <c r="FG35" s="76">
        <f t="shared" si="3"/>
        <v>0</v>
      </c>
      <c r="FH35" s="77" t="s">
        <v>63</v>
      </c>
      <c r="FI35" s="75" t="s">
        <v>64</v>
      </c>
      <c r="FJ35" s="99">
        <f t="shared" si="4"/>
        <v>0</v>
      </c>
      <c r="FK35" s="79" t="s">
        <v>63</v>
      </c>
      <c r="FL35" s="492"/>
      <c r="FM35" s="495"/>
      <c r="FN35" s="80"/>
    </row>
    <row r="36" spans="2:170" s="16" customFormat="1" ht="42.95" customHeight="1" x14ac:dyDescent="0.15">
      <c r="B36" s="509"/>
      <c r="C36" s="268"/>
      <c r="D36" s="269"/>
      <c r="E36" s="481"/>
      <c r="F36" s="440"/>
      <c r="G36" s="440"/>
      <c r="H36" s="440"/>
      <c r="I36" s="440"/>
      <c r="J36" s="440"/>
      <c r="K36" s="51"/>
      <c r="L36" s="52"/>
      <c r="M36" s="52"/>
      <c r="N36" s="52"/>
      <c r="O36" s="52"/>
      <c r="P36" s="52"/>
      <c r="Q36" s="52"/>
      <c r="R36" s="52"/>
      <c r="S36" s="53"/>
      <c r="T36" s="59"/>
      <c r="U36" s="440"/>
      <c r="V36" s="440"/>
      <c r="W36" s="440"/>
      <c r="X36" s="440"/>
      <c r="Y36" s="440"/>
      <c r="Z36" s="440"/>
      <c r="AA36" s="440"/>
      <c r="AB36" s="440"/>
      <c r="AC36" s="440"/>
      <c r="AD36" s="61"/>
      <c r="AE36" s="108"/>
      <c r="AF36" s="109"/>
      <c r="AG36" s="109"/>
      <c r="AH36" s="109"/>
      <c r="AI36" s="109"/>
      <c r="AJ36" s="109"/>
      <c r="AK36" s="109"/>
      <c r="AL36" s="109"/>
      <c r="AM36" s="110"/>
      <c r="AN36" s="59"/>
      <c r="AO36" s="440"/>
      <c r="AP36" s="440"/>
      <c r="AQ36" s="440"/>
      <c r="AR36" s="440"/>
      <c r="AS36" s="440"/>
      <c r="AT36" s="440"/>
      <c r="AU36" s="440"/>
      <c r="AV36" s="440"/>
      <c r="AW36" s="440"/>
      <c r="AX36" s="60"/>
      <c r="AY36" s="407"/>
      <c r="AZ36" s="408"/>
      <c r="BA36" s="408"/>
      <c r="BB36" s="408"/>
      <c r="BC36" s="408"/>
      <c r="BD36" s="408"/>
      <c r="BE36" s="408"/>
      <c r="BF36" s="408"/>
      <c r="BG36" s="408"/>
      <c r="BH36" s="408"/>
      <c r="BI36" s="408"/>
      <c r="BJ36" s="408"/>
      <c r="BK36" s="408"/>
      <c r="BL36" s="409"/>
      <c r="BM36" s="386"/>
      <c r="BN36" s="308"/>
      <c r="BO36" s="308"/>
      <c r="BP36" s="308"/>
      <c r="BQ36" s="308"/>
      <c r="BR36" s="308"/>
      <c r="BS36" s="308"/>
      <c r="BT36" s="435"/>
      <c r="BU36" s="393" t="s">
        <v>42</v>
      </c>
      <c r="BV36" s="394"/>
      <c r="BW36" s="394"/>
      <c r="BX36" s="395"/>
      <c r="BY36" s="275">
        <f>IFERROR(VLOOKUP($K$2,INDEX([1]データ蓄積!$A$16:$A$1015,MATCH($K$2,[1]データ蓄積!$A$16:$A$1015,0)+1):'[1]データ蓄積'!$BO$1015,38,),0)</f>
        <v>0</v>
      </c>
      <c r="BZ36" s="396"/>
      <c r="CA36" s="396"/>
      <c r="CB36" s="396"/>
      <c r="CC36" s="396"/>
      <c r="CD36" s="396"/>
      <c r="CE36" s="396"/>
      <c r="CF36" s="101" t="s">
        <v>57</v>
      </c>
      <c r="CG36" s="272">
        <f>IFERROR(VLOOKUP($K$2,INDEX([1]データ蓄積!$A$16:$A$1015,MATCH($K$2,[1]データ蓄積!$A$16:$A$1015,0)+1):'[1]データ蓄積'!$BO$1015,39,),0)</f>
        <v>0</v>
      </c>
      <c r="CH36" s="273"/>
      <c r="CI36" s="273"/>
      <c r="CJ36" s="273"/>
      <c r="CK36" s="274"/>
      <c r="CL36" s="85" t="str">
        <f>IFERROR(IF(VLOOKUP($K$2,INDEX([1]データ蓄積!$A$16:$A$1015,MATCH($K$2,[1]データ蓄積!$A$16:$A$1015,0)+1):'[1]データ蓄積'!$BQ$1015,62,)="傾斜の緩和",VLOOKUP($K$2,INDEX([1]データ蓄積!$A$16:$A$1015,MATCH($K$2,[1]データ蓄積!$A$16:$A$1015,0)+1):'[1]データ蓄積'!$BQ$1015,68,),IF(VLOOKUP($K$2,INDEX([1]データ蓄積!$A$16:$A$1015,MATCH($K$2,[1]データ蓄積!$A$16:$A$1015,0)+1):'[1]データ蓄積'!$BQ$1015,64,)="傾斜の緩和",VLOOKUP($K$2,INDEX([1]データ蓄積!$A$16:$A$1015,MATCH($K$2,[1]データ蓄積!$A$16:$A$1015,0)+1):'[1]データ蓄積'!$BQ$1015,69,),"")),"")</f>
        <v/>
      </c>
      <c r="CM36" s="397"/>
      <c r="CN36" s="398"/>
      <c r="CO36" s="398"/>
      <c r="CP36" s="398"/>
      <c r="CQ36" s="398"/>
      <c r="CR36" s="398"/>
      <c r="CS36" s="398"/>
      <c r="CT36" s="279"/>
      <c r="CU36" s="275">
        <f>IFERROR(VLOOKUP($K$2,INDEX([1]データ蓄積!$A$16:$A$1015,MATCH($K$2,[1]データ蓄積!$A$16:$A$1015,0)+1):'[1]データ蓄積'!$BO$1015,40,),0)</f>
        <v>0</v>
      </c>
      <c r="CV36" s="396"/>
      <c r="CW36" s="396"/>
      <c r="CX36" s="396"/>
      <c r="CY36" s="396"/>
      <c r="CZ36" s="396"/>
      <c r="DA36" s="396"/>
      <c r="DB36" s="102" t="s">
        <v>59</v>
      </c>
      <c r="DC36" s="399"/>
      <c r="DD36" s="400"/>
      <c r="DE36" s="400"/>
      <c r="DF36" s="400"/>
      <c r="DG36" s="400"/>
      <c r="DH36" s="401"/>
      <c r="DI36" s="377" t="s">
        <v>77</v>
      </c>
      <c r="DJ36" s="378"/>
      <c r="DK36" s="379"/>
      <c r="DL36" s="286">
        <f>IFERROR(IF(BY36=0,0,VLOOKUP($K$2,INDEX([1]データ蓄積!$A$16:$A$1015,MATCH($K$2,[1]データ蓄積!$A$16:$A$1015,0)+1):'[1]データ蓄積'!$BO$1015,25,)),"")</f>
        <v>0</v>
      </c>
      <c r="DM36" s="287"/>
      <c r="DN36" s="287"/>
      <c r="DO36" s="287"/>
      <c r="DP36" s="287"/>
      <c r="DQ36" s="287"/>
      <c r="DR36" s="287"/>
      <c r="DS36" s="288"/>
      <c r="DT36" s="298">
        <f t="shared" si="2"/>
        <v>0</v>
      </c>
      <c r="DU36" s="299"/>
      <c r="DV36" s="299"/>
      <c r="DW36" s="299"/>
      <c r="DX36" s="299"/>
      <c r="DY36" s="299"/>
      <c r="DZ36" s="299"/>
      <c r="EA36" s="104" t="s">
        <v>63</v>
      </c>
      <c r="EB36" s="298">
        <f t="shared" si="0"/>
        <v>0</v>
      </c>
      <c r="EC36" s="299"/>
      <c r="ED36" s="299"/>
      <c r="EE36" s="299"/>
      <c r="EF36" s="299"/>
      <c r="EG36" s="299"/>
      <c r="EH36" s="300"/>
      <c r="EI36" s="105" t="s">
        <v>65</v>
      </c>
      <c r="EJ36" s="298">
        <f t="shared" si="1"/>
        <v>0</v>
      </c>
      <c r="EK36" s="299"/>
      <c r="EL36" s="299"/>
      <c r="EM36" s="299"/>
      <c r="EN36" s="299"/>
      <c r="EO36" s="299"/>
      <c r="EP36" s="300"/>
      <c r="EQ36" s="103" t="s">
        <v>59</v>
      </c>
      <c r="ER36" s="301">
        <f>IFERROR(IF(BY36=0,0,VLOOKUP($K$2,INDEX([1]日付反映!$A$16:$A$1015,MATCH($K$2,[1]日付反映!$A$16:$A$1015,0)+1):'[1]日付反映'!$C$1015,2,)),"")</f>
        <v>0</v>
      </c>
      <c r="ES36" s="302"/>
      <c r="ET36" s="302"/>
      <c r="EU36" s="302"/>
      <c r="EV36" s="302"/>
      <c r="EW36" s="302"/>
      <c r="EX36" s="302"/>
      <c r="EY36" s="301">
        <f>IFERROR(IF(BY36=0,0,VLOOKUP($K$2,INDEX([1]日付反映!$A$16:$A$1015,MATCH($K$2,[1]日付反映!$A$16:$A$1015,0)+1):'[1]日付反映'!$C$1015,3,)),"")</f>
        <v>0</v>
      </c>
      <c r="EZ36" s="302"/>
      <c r="FA36" s="302"/>
      <c r="FB36" s="302"/>
      <c r="FC36" s="302"/>
      <c r="FD36" s="302"/>
      <c r="FE36" s="303"/>
      <c r="FF36" s="89" t="s">
        <v>66</v>
      </c>
      <c r="FG36" s="90">
        <f t="shared" si="3"/>
        <v>0</v>
      </c>
      <c r="FH36" s="91" t="s">
        <v>63</v>
      </c>
      <c r="FI36" s="89" t="s">
        <v>67</v>
      </c>
      <c r="FJ36" s="106">
        <f t="shared" si="4"/>
        <v>0</v>
      </c>
      <c r="FK36" s="107" t="s">
        <v>63</v>
      </c>
      <c r="FL36" s="492"/>
      <c r="FM36" s="495"/>
      <c r="FN36" s="80"/>
    </row>
    <row r="37" spans="2:170" s="16" customFormat="1" ht="42.95" customHeight="1" x14ac:dyDescent="0.15">
      <c r="B37" s="509"/>
      <c r="C37" s="268"/>
      <c r="D37" s="269"/>
      <c r="E37" s="481"/>
      <c r="F37" s="440"/>
      <c r="G37" s="440"/>
      <c r="H37" s="440"/>
      <c r="I37" s="440"/>
      <c r="J37" s="440"/>
      <c r="K37" s="51"/>
      <c r="L37" s="52"/>
      <c r="M37" s="52"/>
      <c r="N37" s="52"/>
      <c r="O37" s="52"/>
      <c r="P37" s="52"/>
      <c r="Q37" s="52"/>
      <c r="R37" s="52"/>
      <c r="S37" s="53"/>
      <c r="T37" s="59"/>
      <c r="U37" s="440"/>
      <c r="V37" s="440"/>
      <c r="W37" s="440"/>
      <c r="X37" s="440"/>
      <c r="Y37" s="440"/>
      <c r="Z37" s="440"/>
      <c r="AA37" s="440"/>
      <c r="AB37" s="440"/>
      <c r="AC37" s="440"/>
      <c r="AD37" s="61"/>
      <c r="AE37" s="108"/>
      <c r="AF37" s="109"/>
      <c r="AG37" s="109"/>
      <c r="AH37" s="109"/>
      <c r="AI37" s="109"/>
      <c r="AJ37" s="109"/>
      <c r="AK37" s="109"/>
      <c r="AL37" s="109"/>
      <c r="AM37" s="110"/>
      <c r="AN37" s="59"/>
      <c r="AO37" s="440"/>
      <c r="AP37" s="440"/>
      <c r="AQ37" s="440"/>
      <c r="AR37" s="440"/>
      <c r="AS37" s="440"/>
      <c r="AT37" s="440"/>
      <c r="AU37" s="440"/>
      <c r="AV37" s="440"/>
      <c r="AW37" s="440"/>
      <c r="AX37" s="60"/>
      <c r="AY37" s="407"/>
      <c r="AZ37" s="408"/>
      <c r="BA37" s="408"/>
      <c r="BB37" s="408"/>
      <c r="BC37" s="408"/>
      <c r="BD37" s="408"/>
      <c r="BE37" s="408"/>
      <c r="BF37" s="408"/>
      <c r="BG37" s="408"/>
      <c r="BH37" s="408"/>
      <c r="BI37" s="408"/>
      <c r="BJ37" s="408"/>
      <c r="BK37" s="408"/>
      <c r="BL37" s="409"/>
      <c r="BM37" s="385" t="s">
        <v>54</v>
      </c>
      <c r="BN37" s="305" t="s">
        <v>79</v>
      </c>
      <c r="BO37" s="305"/>
      <c r="BP37" s="305"/>
      <c r="BQ37" s="305"/>
      <c r="BR37" s="305"/>
      <c r="BS37" s="305"/>
      <c r="BT37" s="441" t="s">
        <v>56</v>
      </c>
      <c r="BU37" s="385" t="s">
        <v>26</v>
      </c>
      <c r="BV37" s="387"/>
      <c r="BW37" s="387"/>
      <c r="BX37" s="441"/>
      <c r="BY37" s="212">
        <f>IFERROR(VLOOKUP($K$2,INDEX([1]データ蓄積!$A$16:$A$1015,MATCH($K$2,[1]データ蓄積!$A$16:$A$1015,0)):'[1]データ蓄積'!$BO$1015,41,),0)</f>
        <v>0</v>
      </c>
      <c r="BZ37" s="213"/>
      <c r="CA37" s="213"/>
      <c r="CB37" s="213"/>
      <c r="CC37" s="213"/>
      <c r="CD37" s="213"/>
      <c r="CE37" s="213"/>
      <c r="CF37" s="94" t="s">
        <v>57</v>
      </c>
      <c r="CG37" s="389">
        <f>IFERROR(VLOOKUP($K$2,INDEX([1]データ蓄積!$A$16:$A$1015,MATCH($K$2,[1]データ蓄積!$A$16:$A$1015,0)):'[1]データ蓄積'!$BO$1015,42,),0)</f>
        <v>0</v>
      </c>
      <c r="CH37" s="390"/>
      <c r="CI37" s="390"/>
      <c r="CJ37" s="390"/>
      <c r="CK37" s="391"/>
      <c r="CL37" s="70" t="str">
        <f>IFERROR(IF(VLOOKUP($K$2,INDEX([1]データ蓄積!$A$16:$A$1015,MATCH($K$2,[1]データ蓄積!$A$16:$A$1015,0)):'[1]データ蓄積'!$BQ$1015,62,)="土壌土層改良",VLOOKUP($K$2,INDEX([1]データ蓄積!$A$16:$A$1015,MATCH($K$2,[1]データ蓄積!$A$16:$A$1015,0)):'[1]データ蓄積'!$BQ$1015,68,),IF(VLOOKUP($K$2,INDEX([1]データ蓄積!$A$16:$A$1015,MATCH($K$2,[1]データ蓄積!$A$16:$A$1015,0)):'[1]データ蓄積'!$BQ$1015,64,)="土壌土層改良",VLOOKUP($K$2,INDEX([1]データ蓄積!$A$16:$A$1015,MATCH($K$2,[1]データ蓄積!$A$16:$A$1015,0)):'[1]データ蓄積'!$BQ$1015,69,),"")),"")</f>
        <v/>
      </c>
      <c r="CM37" s="402"/>
      <c r="CN37" s="403"/>
      <c r="CO37" s="403"/>
      <c r="CP37" s="403"/>
      <c r="CQ37" s="403"/>
      <c r="CR37" s="403"/>
      <c r="CS37" s="403"/>
      <c r="CT37" s="317"/>
      <c r="CU37" s="212">
        <f>IFERROR(VLOOKUP($K$2,INDEX([1]データ蓄積!$A$16:$A$1015,MATCH($K$2,[1]データ蓄積!$A$16:$A$1015,0)):'[1]データ蓄積'!$BO$1015,43,),0)</f>
        <v>0</v>
      </c>
      <c r="CV37" s="213"/>
      <c r="CW37" s="213"/>
      <c r="CX37" s="213"/>
      <c r="CY37" s="213"/>
      <c r="CZ37" s="213"/>
      <c r="DA37" s="213"/>
      <c r="DB37" s="95" t="s">
        <v>59</v>
      </c>
      <c r="DC37" s="351"/>
      <c r="DD37" s="223"/>
      <c r="DE37" s="223"/>
      <c r="DF37" s="223"/>
      <c r="DG37" s="223"/>
      <c r="DH37" s="224"/>
      <c r="DI37" s="246" t="s">
        <v>77</v>
      </c>
      <c r="DJ37" s="247"/>
      <c r="DK37" s="245"/>
      <c r="DL37" s="248">
        <f>IFERROR(IF(BY37=0,0,VLOOKUP($K$2,INDEX([1]データ蓄積!$A$16:$A$1015,MATCH($K$2,[1]データ蓄積!$A$16:$A$1015,0)):'[1]データ蓄積'!$BO$1015,25,)),"")</f>
        <v>0</v>
      </c>
      <c r="DM37" s="249"/>
      <c r="DN37" s="249"/>
      <c r="DO37" s="249"/>
      <c r="DP37" s="249"/>
      <c r="DQ37" s="249"/>
      <c r="DR37" s="249"/>
      <c r="DS37" s="250"/>
      <c r="DT37" s="219">
        <f t="shared" si="2"/>
        <v>0</v>
      </c>
      <c r="DU37" s="220"/>
      <c r="DV37" s="220"/>
      <c r="DW37" s="220"/>
      <c r="DX37" s="220"/>
      <c r="DY37" s="220"/>
      <c r="DZ37" s="220"/>
      <c r="EA37" s="97" t="s">
        <v>63</v>
      </c>
      <c r="EB37" s="219">
        <f t="shared" si="0"/>
        <v>0</v>
      </c>
      <c r="EC37" s="220"/>
      <c r="ED37" s="220"/>
      <c r="EE37" s="220"/>
      <c r="EF37" s="220"/>
      <c r="EG37" s="220"/>
      <c r="EH37" s="221"/>
      <c r="EI37" s="98" t="s">
        <v>65</v>
      </c>
      <c r="EJ37" s="219">
        <f t="shared" si="1"/>
        <v>0</v>
      </c>
      <c r="EK37" s="220"/>
      <c r="EL37" s="220"/>
      <c r="EM37" s="220"/>
      <c r="EN37" s="220"/>
      <c r="EO37" s="220"/>
      <c r="EP37" s="221"/>
      <c r="EQ37" s="96" t="s">
        <v>59</v>
      </c>
      <c r="ER37" s="383">
        <f>IFERROR(IF(BY37=0,0,VLOOKUP($K$2,INDEX([1]日付反映!$A$16:$A$1015,MATCH($K$2,[1]日付反映!$A$16:$A$1015,0)):'[1]日付反映'!$C$1015,2,)),"")</f>
        <v>0</v>
      </c>
      <c r="ES37" s="384"/>
      <c r="ET37" s="384"/>
      <c r="EU37" s="384"/>
      <c r="EV37" s="384"/>
      <c r="EW37" s="384"/>
      <c r="EX37" s="384"/>
      <c r="EY37" s="383">
        <f>IFERROR(IF(BY37=0,0,VLOOKUP($K$2,INDEX([1]日付反映!$A$16:$A$1015,MATCH($K$2,[1]日付反映!$A$16:$A$1015,0)):'[1]日付反映'!$C$1015,3,)),"")</f>
        <v>0</v>
      </c>
      <c r="EZ37" s="384"/>
      <c r="FA37" s="384"/>
      <c r="FB37" s="384"/>
      <c r="FC37" s="384"/>
      <c r="FD37" s="384"/>
      <c r="FE37" s="392"/>
      <c r="FF37" s="75" t="s">
        <v>62</v>
      </c>
      <c r="FG37" s="76">
        <f t="shared" si="3"/>
        <v>0</v>
      </c>
      <c r="FH37" s="77" t="s">
        <v>63</v>
      </c>
      <c r="FI37" s="75" t="s">
        <v>64</v>
      </c>
      <c r="FJ37" s="99">
        <f t="shared" si="4"/>
        <v>0</v>
      </c>
      <c r="FK37" s="79" t="s">
        <v>63</v>
      </c>
      <c r="FL37" s="492"/>
      <c r="FM37" s="495"/>
      <c r="FN37" s="80"/>
    </row>
    <row r="38" spans="2:170" s="16" customFormat="1" ht="42.95" customHeight="1" x14ac:dyDescent="0.15">
      <c r="B38" s="509"/>
      <c r="C38" s="268"/>
      <c r="D38" s="269"/>
      <c r="E38" s="481"/>
      <c r="F38" s="440"/>
      <c r="G38" s="440"/>
      <c r="H38" s="440"/>
      <c r="I38" s="440"/>
      <c r="J38" s="440"/>
      <c r="K38" s="51"/>
      <c r="L38" s="52"/>
      <c r="M38" s="52"/>
      <c r="N38" s="52"/>
      <c r="O38" s="52"/>
      <c r="P38" s="52"/>
      <c r="Q38" s="52"/>
      <c r="R38" s="52"/>
      <c r="S38" s="53"/>
      <c r="T38" s="59"/>
      <c r="U38" s="440"/>
      <c r="V38" s="440"/>
      <c r="W38" s="440"/>
      <c r="X38" s="440"/>
      <c r="Y38" s="440"/>
      <c r="Z38" s="440"/>
      <c r="AA38" s="440"/>
      <c r="AB38" s="440"/>
      <c r="AC38" s="440"/>
      <c r="AD38" s="61"/>
      <c r="AE38" s="108"/>
      <c r="AF38" s="109"/>
      <c r="AG38" s="109"/>
      <c r="AH38" s="109"/>
      <c r="AI38" s="109"/>
      <c r="AJ38" s="109"/>
      <c r="AK38" s="109"/>
      <c r="AL38" s="109"/>
      <c r="AM38" s="110"/>
      <c r="AN38" s="59"/>
      <c r="AO38" s="440"/>
      <c r="AP38" s="440"/>
      <c r="AQ38" s="440"/>
      <c r="AR38" s="440"/>
      <c r="AS38" s="440"/>
      <c r="AT38" s="440"/>
      <c r="AU38" s="440"/>
      <c r="AV38" s="440"/>
      <c r="AW38" s="440"/>
      <c r="AX38" s="60"/>
      <c r="AY38" s="407"/>
      <c r="AZ38" s="408"/>
      <c r="BA38" s="408"/>
      <c r="BB38" s="408"/>
      <c r="BC38" s="408"/>
      <c r="BD38" s="408"/>
      <c r="BE38" s="408"/>
      <c r="BF38" s="408"/>
      <c r="BG38" s="408"/>
      <c r="BH38" s="408"/>
      <c r="BI38" s="408"/>
      <c r="BJ38" s="408"/>
      <c r="BK38" s="408"/>
      <c r="BL38" s="409"/>
      <c r="BM38" s="386"/>
      <c r="BN38" s="308"/>
      <c r="BO38" s="308"/>
      <c r="BP38" s="308"/>
      <c r="BQ38" s="308"/>
      <c r="BR38" s="308"/>
      <c r="BS38" s="308"/>
      <c r="BT38" s="435"/>
      <c r="BU38" s="393" t="s">
        <v>42</v>
      </c>
      <c r="BV38" s="394"/>
      <c r="BW38" s="394"/>
      <c r="BX38" s="395"/>
      <c r="BY38" s="275">
        <f>IFERROR(VLOOKUP($K$2,INDEX([1]データ蓄積!$A$16:$A$1015,MATCH($K$2,[1]データ蓄積!$A$16:$A$1015,0)+1):'[1]データ蓄積'!$BO$1015,41,),0)</f>
        <v>0</v>
      </c>
      <c r="BZ38" s="396"/>
      <c r="CA38" s="396"/>
      <c r="CB38" s="396"/>
      <c r="CC38" s="396"/>
      <c r="CD38" s="396"/>
      <c r="CE38" s="396"/>
      <c r="CF38" s="101" t="s">
        <v>57</v>
      </c>
      <c r="CG38" s="272">
        <f>IFERROR(VLOOKUP($K$2,INDEX([1]データ蓄積!$A$16:$A$1015,MATCH($K$2,[1]データ蓄積!$A$16:$A$1015,0)+1):'[1]データ蓄積'!$BO$1015,42,),0)</f>
        <v>0</v>
      </c>
      <c r="CH38" s="273"/>
      <c r="CI38" s="273"/>
      <c r="CJ38" s="273"/>
      <c r="CK38" s="274"/>
      <c r="CL38" s="85" t="str">
        <f>IFERROR(IF(VLOOKUP($K$2,INDEX([1]データ蓄積!$A$16:$A$1015,MATCH($K$2,[1]データ蓄積!$A$16:$A$1015,0)+1):'[1]データ蓄積'!$BQ$1015,62,)="土壌土層改良",VLOOKUP($K$2,INDEX([1]データ蓄積!$A$16:$A$1015,MATCH($K$2,[1]データ蓄積!$A$16:$A$1015,0)+1):'[1]データ蓄積'!$BQ$1015,68,),IF(VLOOKUP($K$2,INDEX([1]データ蓄積!$A$16:$A$1015,MATCH($K$2,[1]データ蓄積!$A$16:$A$1015,0)+1):'[1]データ蓄積'!$BQ$1015,64,)="土壌土層改良",VLOOKUP($K$2,INDEX([1]データ蓄積!$A$16:$A$1015,MATCH($K$2,[1]データ蓄積!$A$16:$A$1015,0)+1):'[1]データ蓄積'!$BQ$1015,69,),"")),"")</f>
        <v/>
      </c>
      <c r="CM38" s="397"/>
      <c r="CN38" s="398"/>
      <c r="CO38" s="398"/>
      <c r="CP38" s="398"/>
      <c r="CQ38" s="398"/>
      <c r="CR38" s="398"/>
      <c r="CS38" s="398"/>
      <c r="CT38" s="279"/>
      <c r="CU38" s="275">
        <f>IFERROR(VLOOKUP($K$2,INDEX([1]データ蓄積!$A$16:$A$1015,MATCH($K$2,[1]データ蓄積!$A$16:$A$1015,0)+1):'[1]データ蓄積'!$BO$1015,43,),0)</f>
        <v>0</v>
      </c>
      <c r="CV38" s="396"/>
      <c r="CW38" s="396"/>
      <c r="CX38" s="396"/>
      <c r="CY38" s="396"/>
      <c r="CZ38" s="396"/>
      <c r="DA38" s="396"/>
      <c r="DB38" s="102" t="s">
        <v>59</v>
      </c>
      <c r="DC38" s="399"/>
      <c r="DD38" s="400"/>
      <c r="DE38" s="400"/>
      <c r="DF38" s="400"/>
      <c r="DG38" s="400"/>
      <c r="DH38" s="401"/>
      <c r="DI38" s="377" t="s">
        <v>77</v>
      </c>
      <c r="DJ38" s="378"/>
      <c r="DK38" s="379"/>
      <c r="DL38" s="286">
        <f>IFERROR(IF(BY38=0,0,VLOOKUP($K$2,INDEX([1]データ蓄積!$A$16:$A$1015,MATCH($K$2,[1]データ蓄積!$A$16:$A$1015,0)+1):'[1]データ蓄積'!$BO$1015,25,)),"")</f>
        <v>0</v>
      </c>
      <c r="DM38" s="287"/>
      <c r="DN38" s="287"/>
      <c r="DO38" s="287"/>
      <c r="DP38" s="287"/>
      <c r="DQ38" s="287"/>
      <c r="DR38" s="287"/>
      <c r="DS38" s="288"/>
      <c r="DT38" s="298">
        <f t="shared" si="2"/>
        <v>0</v>
      </c>
      <c r="DU38" s="299"/>
      <c r="DV38" s="299"/>
      <c r="DW38" s="299"/>
      <c r="DX38" s="299"/>
      <c r="DY38" s="299"/>
      <c r="DZ38" s="299"/>
      <c r="EA38" s="104" t="s">
        <v>63</v>
      </c>
      <c r="EB38" s="298">
        <f t="shared" si="0"/>
        <v>0</v>
      </c>
      <c r="EC38" s="299"/>
      <c r="ED38" s="299"/>
      <c r="EE38" s="299"/>
      <c r="EF38" s="299"/>
      <c r="EG38" s="299"/>
      <c r="EH38" s="300"/>
      <c r="EI38" s="105" t="s">
        <v>65</v>
      </c>
      <c r="EJ38" s="298">
        <f t="shared" si="1"/>
        <v>0</v>
      </c>
      <c r="EK38" s="299"/>
      <c r="EL38" s="299"/>
      <c r="EM38" s="299"/>
      <c r="EN38" s="299"/>
      <c r="EO38" s="299"/>
      <c r="EP38" s="300"/>
      <c r="EQ38" s="103" t="s">
        <v>59</v>
      </c>
      <c r="ER38" s="301">
        <f>IFERROR(IF(BY38=0,0,VLOOKUP($K$2,INDEX([1]日付反映!$A$16:$A$1015,MATCH($K$2,[1]日付反映!$A$16:$A$1015,0)+1):'[1]日付反映'!$C$1015,2,)),"")</f>
        <v>0</v>
      </c>
      <c r="ES38" s="302"/>
      <c r="ET38" s="302"/>
      <c r="EU38" s="302"/>
      <c r="EV38" s="302"/>
      <c r="EW38" s="302"/>
      <c r="EX38" s="302"/>
      <c r="EY38" s="301">
        <f>IFERROR(IF(BY38=0,0,VLOOKUP($K$2,INDEX([1]日付反映!$A$16:$A$1015,MATCH($K$2,[1]日付反映!$A$16:$A$1015,0)+1):'[1]日付反映'!$C$1015,3,)),"")</f>
        <v>0</v>
      </c>
      <c r="EZ38" s="302"/>
      <c r="FA38" s="302"/>
      <c r="FB38" s="302"/>
      <c r="FC38" s="302"/>
      <c r="FD38" s="302"/>
      <c r="FE38" s="303"/>
      <c r="FF38" s="89" t="s">
        <v>66</v>
      </c>
      <c r="FG38" s="90">
        <f t="shared" si="3"/>
        <v>0</v>
      </c>
      <c r="FH38" s="91" t="s">
        <v>63</v>
      </c>
      <c r="FI38" s="89" t="s">
        <v>67</v>
      </c>
      <c r="FJ38" s="106">
        <f t="shared" si="4"/>
        <v>0</v>
      </c>
      <c r="FK38" s="107" t="s">
        <v>63</v>
      </c>
      <c r="FL38" s="492"/>
      <c r="FM38" s="495"/>
      <c r="FN38" s="80"/>
    </row>
    <row r="39" spans="2:170" s="16" customFormat="1" ht="42.95" customHeight="1" x14ac:dyDescent="0.15">
      <c r="B39" s="509"/>
      <c r="C39" s="268"/>
      <c r="D39" s="269"/>
      <c r="E39" s="481"/>
      <c r="F39" s="440"/>
      <c r="G39" s="440"/>
      <c r="H39" s="440"/>
      <c r="I39" s="440"/>
      <c r="J39" s="440"/>
      <c r="K39" s="51"/>
      <c r="L39" s="52"/>
      <c r="M39" s="52"/>
      <c r="N39" s="52"/>
      <c r="O39" s="52"/>
      <c r="P39" s="52"/>
      <c r="Q39" s="52"/>
      <c r="R39" s="52"/>
      <c r="S39" s="53"/>
      <c r="T39" s="59"/>
      <c r="U39" s="111"/>
      <c r="V39" s="111"/>
      <c r="W39" s="111"/>
      <c r="X39" s="111"/>
      <c r="Y39" s="111"/>
      <c r="Z39" s="111"/>
      <c r="AA39" s="111"/>
      <c r="AB39" s="111"/>
      <c r="AC39" s="111"/>
      <c r="AD39" s="61"/>
      <c r="AE39" s="108"/>
      <c r="AF39" s="109"/>
      <c r="AG39" s="109"/>
      <c r="AH39" s="109"/>
      <c r="AI39" s="109"/>
      <c r="AJ39" s="109"/>
      <c r="AK39" s="109"/>
      <c r="AL39" s="109"/>
      <c r="AM39" s="110"/>
      <c r="AN39" s="59"/>
      <c r="AO39" s="111"/>
      <c r="AP39" s="111"/>
      <c r="AQ39" s="111"/>
      <c r="AR39" s="111"/>
      <c r="AS39" s="111"/>
      <c r="AT39" s="111"/>
      <c r="AU39" s="111"/>
      <c r="AV39" s="111"/>
      <c r="AW39" s="111"/>
      <c r="AX39" s="60"/>
      <c r="AY39" s="407"/>
      <c r="AZ39" s="408"/>
      <c r="BA39" s="408"/>
      <c r="BB39" s="408"/>
      <c r="BC39" s="408"/>
      <c r="BD39" s="408"/>
      <c r="BE39" s="408"/>
      <c r="BF39" s="408"/>
      <c r="BG39" s="408"/>
      <c r="BH39" s="408"/>
      <c r="BI39" s="408"/>
      <c r="BJ39" s="408"/>
      <c r="BK39" s="408"/>
      <c r="BL39" s="409"/>
      <c r="BM39" s="385" t="s">
        <v>54</v>
      </c>
      <c r="BN39" s="305" t="s">
        <v>80</v>
      </c>
      <c r="BO39" s="305"/>
      <c r="BP39" s="305"/>
      <c r="BQ39" s="305"/>
      <c r="BR39" s="305"/>
      <c r="BS39" s="305"/>
      <c r="BT39" s="441" t="s">
        <v>56</v>
      </c>
      <c r="BU39" s="385" t="s">
        <v>26</v>
      </c>
      <c r="BV39" s="387"/>
      <c r="BW39" s="387"/>
      <c r="BX39" s="441"/>
      <c r="BY39" s="212">
        <f>IFERROR(VLOOKUP($K$2,INDEX([1]データ蓄積!$A$16:$A$1015,MATCH($K$2,[1]データ蓄積!$A$16:$A$1015,0)):'[1]データ蓄積'!$BO$1015,44,),0)</f>
        <v>0</v>
      </c>
      <c r="BZ39" s="213"/>
      <c r="CA39" s="213"/>
      <c r="CB39" s="213"/>
      <c r="CC39" s="213"/>
      <c r="CD39" s="213"/>
      <c r="CE39" s="213"/>
      <c r="CF39" s="94" t="s">
        <v>57</v>
      </c>
      <c r="CG39" s="389">
        <f>IFERROR(VLOOKUP($K$2,INDEX([1]データ蓄積!$A$16:$A$1015,MATCH($K$2,[1]データ蓄積!$A$16:$A$1015,0)):'[1]データ蓄積'!$BO$1015,45,),0)</f>
        <v>0</v>
      </c>
      <c r="CH39" s="390"/>
      <c r="CI39" s="390"/>
      <c r="CJ39" s="390"/>
      <c r="CK39" s="391"/>
      <c r="CL39" s="70" t="str">
        <f>IFERROR(IF(VLOOKUP($K$2,INDEX([1]データ蓄積!$A$16:$A$1015,MATCH($K$2,[1]データ蓄積!$A$16:$A$1015,0)):'[1]データ蓄積'!$BQ$1015,62,)="排水路の整備",VLOOKUP($K$2,INDEX([1]データ蓄積!$A$16:$A$1015,MATCH($K$2,[1]データ蓄積!$A$16:$A$1015,0)):'[1]データ蓄積'!$BQ$1015,68,),IF(VLOOKUP($K$2,INDEX([1]データ蓄積!$A$16:$A$1015,MATCH($K$2,[1]データ蓄積!$A$16:$A$1015,0)):'[1]データ蓄積'!$BQ$1015,64,)="排水路の整備",VLOOKUP($K$2,INDEX([1]データ蓄積!$A$16:$A$1015,MATCH($K$2,[1]データ蓄積!$A$16:$A$1015,0)):'[1]データ蓄積'!$BQ$1015,69,),"")),"")</f>
        <v/>
      </c>
      <c r="CM39" s="402"/>
      <c r="CN39" s="403"/>
      <c r="CO39" s="403"/>
      <c r="CP39" s="403"/>
      <c r="CQ39" s="403"/>
      <c r="CR39" s="403"/>
      <c r="CS39" s="403"/>
      <c r="CT39" s="317"/>
      <c r="CU39" s="212">
        <f>IFERROR(VLOOKUP($K$2,INDEX([1]データ蓄積!$A$16:$A$1015,MATCH($K$2,[1]データ蓄積!$A$16:$A$1015,0)):'[1]データ蓄積'!$BO$1015,46,),0)</f>
        <v>0</v>
      </c>
      <c r="CV39" s="213"/>
      <c r="CW39" s="213"/>
      <c r="CX39" s="213"/>
      <c r="CY39" s="213"/>
      <c r="CZ39" s="213"/>
      <c r="DA39" s="213"/>
      <c r="DB39" s="95" t="s">
        <v>59</v>
      </c>
      <c r="DC39" s="351"/>
      <c r="DD39" s="223"/>
      <c r="DE39" s="223"/>
      <c r="DF39" s="223"/>
      <c r="DG39" s="223"/>
      <c r="DH39" s="224"/>
      <c r="DI39" s="246" t="s">
        <v>77</v>
      </c>
      <c r="DJ39" s="247"/>
      <c r="DK39" s="245"/>
      <c r="DL39" s="248">
        <f>IFERROR(IF(BY39=0,0,VLOOKUP($K$2,INDEX([1]データ蓄積!$A$16:$A$1015,MATCH($K$2,[1]データ蓄積!$A$16:$A$1015,0)):'[1]データ蓄積'!$BO$1015,25,)),"")</f>
        <v>0</v>
      </c>
      <c r="DM39" s="249"/>
      <c r="DN39" s="249"/>
      <c r="DO39" s="249"/>
      <c r="DP39" s="249"/>
      <c r="DQ39" s="249"/>
      <c r="DR39" s="249"/>
      <c r="DS39" s="250"/>
      <c r="DT39" s="219">
        <f t="shared" si="2"/>
        <v>0</v>
      </c>
      <c r="DU39" s="220"/>
      <c r="DV39" s="220"/>
      <c r="DW39" s="220"/>
      <c r="DX39" s="220"/>
      <c r="DY39" s="220"/>
      <c r="DZ39" s="220"/>
      <c r="EA39" s="97" t="s">
        <v>63</v>
      </c>
      <c r="EB39" s="219">
        <f t="shared" si="0"/>
        <v>0</v>
      </c>
      <c r="EC39" s="220"/>
      <c r="ED39" s="220"/>
      <c r="EE39" s="220"/>
      <c r="EF39" s="220"/>
      <c r="EG39" s="220"/>
      <c r="EH39" s="221"/>
      <c r="EI39" s="98" t="s">
        <v>65</v>
      </c>
      <c r="EJ39" s="219">
        <f t="shared" si="1"/>
        <v>0</v>
      </c>
      <c r="EK39" s="220"/>
      <c r="EL39" s="220"/>
      <c r="EM39" s="220"/>
      <c r="EN39" s="220"/>
      <c r="EO39" s="220"/>
      <c r="EP39" s="221"/>
      <c r="EQ39" s="96" t="s">
        <v>59</v>
      </c>
      <c r="ER39" s="383">
        <f>IFERROR(IF(BY39=0,0,VLOOKUP($K$2,INDEX([1]日付反映!$A$16:$A$1015,MATCH($K$2,[1]日付反映!$A$16:$A$1015,0)):'[1]日付反映'!$C$1015,2,)),"")</f>
        <v>0</v>
      </c>
      <c r="ES39" s="384"/>
      <c r="ET39" s="384"/>
      <c r="EU39" s="384"/>
      <c r="EV39" s="384"/>
      <c r="EW39" s="384"/>
      <c r="EX39" s="384"/>
      <c r="EY39" s="383">
        <f>IFERROR(IF(BY39=0,0,VLOOKUP($K$2,INDEX([1]日付反映!$A$16:$A$1015,MATCH($K$2,[1]日付反映!$A$16:$A$1015,0)):'[1]日付反映'!$C$1015,3,)),"")</f>
        <v>0</v>
      </c>
      <c r="EZ39" s="384"/>
      <c r="FA39" s="384"/>
      <c r="FB39" s="384"/>
      <c r="FC39" s="384"/>
      <c r="FD39" s="384"/>
      <c r="FE39" s="392"/>
      <c r="FF39" s="75" t="s">
        <v>62</v>
      </c>
      <c r="FG39" s="76">
        <f t="shared" si="3"/>
        <v>0</v>
      </c>
      <c r="FH39" s="77" t="s">
        <v>63</v>
      </c>
      <c r="FI39" s="75" t="s">
        <v>64</v>
      </c>
      <c r="FJ39" s="99">
        <f t="shared" si="4"/>
        <v>0</v>
      </c>
      <c r="FK39" s="79" t="s">
        <v>63</v>
      </c>
      <c r="FL39" s="492"/>
      <c r="FM39" s="495"/>
      <c r="FN39" s="80"/>
    </row>
    <row r="40" spans="2:170" s="16" customFormat="1" ht="42.95" customHeight="1" x14ac:dyDescent="0.15">
      <c r="B40" s="509"/>
      <c r="C40" s="268"/>
      <c r="D40" s="269"/>
      <c r="E40" s="481"/>
      <c r="F40" s="440"/>
      <c r="G40" s="440"/>
      <c r="H40" s="440"/>
      <c r="I40" s="440"/>
      <c r="J40" s="440"/>
      <c r="K40" s="51"/>
      <c r="L40" s="52"/>
      <c r="M40" s="52"/>
      <c r="N40" s="52"/>
      <c r="O40" s="52"/>
      <c r="P40" s="52"/>
      <c r="Q40" s="52"/>
      <c r="R40" s="52"/>
      <c r="S40" s="53"/>
      <c r="T40" s="59"/>
      <c r="U40" s="111"/>
      <c r="V40" s="111"/>
      <c r="W40" s="111"/>
      <c r="X40" s="111"/>
      <c r="Y40" s="111"/>
      <c r="Z40" s="111"/>
      <c r="AA40" s="111"/>
      <c r="AB40" s="111"/>
      <c r="AC40" s="111"/>
      <c r="AD40" s="61"/>
      <c r="AE40" s="108"/>
      <c r="AF40" s="109"/>
      <c r="AG40" s="109"/>
      <c r="AH40" s="109"/>
      <c r="AI40" s="109"/>
      <c r="AJ40" s="109"/>
      <c r="AK40" s="109"/>
      <c r="AL40" s="109"/>
      <c r="AM40" s="110"/>
      <c r="AN40" s="59"/>
      <c r="AO40" s="111"/>
      <c r="AP40" s="445" t="s">
        <v>81</v>
      </c>
      <c r="AQ40" s="445"/>
      <c r="AR40" s="445"/>
      <c r="AS40" s="445"/>
      <c r="AT40" s="445"/>
      <c r="AU40" s="445"/>
      <c r="AV40" s="445"/>
      <c r="AW40" s="111"/>
      <c r="AX40" s="60"/>
      <c r="AY40" s="307"/>
      <c r="AZ40" s="308"/>
      <c r="BA40" s="308"/>
      <c r="BB40" s="308"/>
      <c r="BC40" s="308"/>
      <c r="BD40" s="308"/>
      <c r="BE40" s="308"/>
      <c r="BF40" s="308"/>
      <c r="BG40" s="308"/>
      <c r="BH40" s="308"/>
      <c r="BI40" s="308"/>
      <c r="BJ40" s="308"/>
      <c r="BK40" s="308"/>
      <c r="BL40" s="309"/>
      <c r="BM40" s="386"/>
      <c r="BN40" s="308"/>
      <c r="BO40" s="308"/>
      <c r="BP40" s="308"/>
      <c r="BQ40" s="308"/>
      <c r="BR40" s="308"/>
      <c r="BS40" s="308"/>
      <c r="BT40" s="435"/>
      <c r="BU40" s="393" t="s">
        <v>42</v>
      </c>
      <c r="BV40" s="394"/>
      <c r="BW40" s="394"/>
      <c r="BX40" s="395"/>
      <c r="BY40" s="275">
        <f>IFERROR(VLOOKUP($K$2,INDEX([1]データ蓄積!$A$16:$A$1015,MATCH($K$2,[1]データ蓄積!$A$16:$A$1015,0)+1):'[1]データ蓄積'!$BO$1015,44,),0)</f>
        <v>0</v>
      </c>
      <c r="BZ40" s="396"/>
      <c r="CA40" s="396"/>
      <c r="CB40" s="396"/>
      <c r="CC40" s="396"/>
      <c r="CD40" s="396"/>
      <c r="CE40" s="396"/>
      <c r="CF40" s="101" t="s">
        <v>57</v>
      </c>
      <c r="CG40" s="272">
        <f>IFERROR(VLOOKUP($K$2,INDEX([1]データ蓄積!$A$16:$A$1015,MATCH($K$2,[1]データ蓄積!$A$16:$A$1015,0)+1):'[1]データ蓄積'!$BO$1015,45,),0)</f>
        <v>0</v>
      </c>
      <c r="CH40" s="273"/>
      <c r="CI40" s="273"/>
      <c r="CJ40" s="273"/>
      <c r="CK40" s="274"/>
      <c r="CL40" s="85" t="str">
        <f>IFERROR(IF(VLOOKUP($K$2,INDEX([1]データ蓄積!$A$16:$A$1015,MATCH($K$2,[1]データ蓄積!$A$16:$A$1015,0)+1):'[1]データ蓄積'!$BQ$1015,62,)="排水路の整備",VLOOKUP($K$2,INDEX([1]データ蓄積!$A$16:$A$1015,MATCH($K$2,[1]データ蓄積!$A$16:$A$1015,0)+1):'[1]データ蓄積'!$BQ$1015,68,),IF(VLOOKUP($K$2,INDEX([1]データ蓄積!$A$16:$A$1015,MATCH($K$2,[1]データ蓄積!$A$16:$A$1015,0)+1):'[1]データ蓄積'!$BQ$1015,64,)="排水路の整備",VLOOKUP($K$2,INDEX([1]データ蓄積!$A$16:$A$1015,MATCH($K$2,[1]データ蓄積!$A$16:$A$1015,0)+1):'[1]データ蓄積'!$BQ$1015,69,),"")),"")</f>
        <v/>
      </c>
      <c r="CM40" s="397"/>
      <c r="CN40" s="398"/>
      <c r="CO40" s="398"/>
      <c r="CP40" s="398"/>
      <c r="CQ40" s="398"/>
      <c r="CR40" s="398"/>
      <c r="CS40" s="398"/>
      <c r="CT40" s="279"/>
      <c r="CU40" s="275">
        <f>IFERROR(VLOOKUP($K$2,INDEX([1]データ蓄積!$A$16:$A$1015,MATCH($K$2,[1]データ蓄積!$A$16:$A$1015,0)+1):'[1]データ蓄積'!$BO$1015,46,),0)</f>
        <v>0</v>
      </c>
      <c r="CV40" s="396"/>
      <c r="CW40" s="396"/>
      <c r="CX40" s="396"/>
      <c r="CY40" s="396"/>
      <c r="CZ40" s="396"/>
      <c r="DA40" s="396"/>
      <c r="DB40" s="102" t="s">
        <v>59</v>
      </c>
      <c r="DC40" s="399"/>
      <c r="DD40" s="400"/>
      <c r="DE40" s="400"/>
      <c r="DF40" s="400"/>
      <c r="DG40" s="400"/>
      <c r="DH40" s="401"/>
      <c r="DI40" s="377" t="s">
        <v>77</v>
      </c>
      <c r="DJ40" s="378"/>
      <c r="DK40" s="379"/>
      <c r="DL40" s="286">
        <f>IFERROR(IF(BY40=0,0,VLOOKUP($K$2,INDEX([1]データ蓄積!$A$16:$A$1015,MATCH($K$2,[1]データ蓄積!$A$16:$A$1015,0)+1):'[1]データ蓄積'!$BO$1015,25,)),"")</f>
        <v>0</v>
      </c>
      <c r="DM40" s="287"/>
      <c r="DN40" s="287"/>
      <c r="DO40" s="287"/>
      <c r="DP40" s="287"/>
      <c r="DQ40" s="287"/>
      <c r="DR40" s="287"/>
      <c r="DS40" s="288"/>
      <c r="DT40" s="298">
        <f t="shared" si="2"/>
        <v>0</v>
      </c>
      <c r="DU40" s="299"/>
      <c r="DV40" s="299"/>
      <c r="DW40" s="299"/>
      <c r="DX40" s="299"/>
      <c r="DY40" s="299"/>
      <c r="DZ40" s="299"/>
      <c r="EA40" s="104" t="s">
        <v>63</v>
      </c>
      <c r="EB40" s="298">
        <f t="shared" si="0"/>
        <v>0</v>
      </c>
      <c r="EC40" s="299"/>
      <c r="ED40" s="299"/>
      <c r="EE40" s="299"/>
      <c r="EF40" s="299"/>
      <c r="EG40" s="299"/>
      <c r="EH40" s="300"/>
      <c r="EI40" s="105" t="s">
        <v>65</v>
      </c>
      <c r="EJ40" s="298">
        <f t="shared" si="1"/>
        <v>0</v>
      </c>
      <c r="EK40" s="299"/>
      <c r="EL40" s="299"/>
      <c r="EM40" s="299"/>
      <c r="EN40" s="299"/>
      <c r="EO40" s="299"/>
      <c r="EP40" s="300"/>
      <c r="EQ40" s="103" t="s">
        <v>59</v>
      </c>
      <c r="ER40" s="301">
        <f>IFERROR(IF(BY40=0,0,VLOOKUP($K$2,INDEX([1]日付反映!$A$16:$A$1015,MATCH($K$2,[1]日付反映!$A$16:$A$1015,0)+1):'[1]日付反映'!$C$1015,2,)),"")</f>
        <v>0</v>
      </c>
      <c r="ES40" s="302"/>
      <c r="ET40" s="302"/>
      <c r="EU40" s="302"/>
      <c r="EV40" s="302"/>
      <c r="EW40" s="302"/>
      <c r="EX40" s="302"/>
      <c r="EY40" s="301">
        <f>IFERROR(IF(BY40=0,0,VLOOKUP($K$2,INDEX([1]日付反映!$A$16:$A$1015,MATCH($K$2,[1]日付反映!$A$16:$A$1015,0)+1):'[1]日付反映'!$C$1015,3,)),"")</f>
        <v>0</v>
      </c>
      <c r="EZ40" s="302"/>
      <c r="FA40" s="302"/>
      <c r="FB40" s="302"/>
      <c r="FC40" s="302"/>
      <c r="FD40" s="302"/>
      <c r="FE40" s="303"/>
      <c r="FF40" s="89" t="s">
        <v>66</v>
      </c>
      <c r="FG40" s="90">
        <f t="shared" si="3"/>
        <v>0</v>
      </c>
      <c r="FH40" s="91" t="s">
        <v>63</v>
      </c>
      <c r="FI40" s="89" t="s">
        <v>67</v>
      </c>
      <c r="FJ40" s="106">
        <f t="shared" si="4"/>
        <v>0</v>
      </c>
      <c r="FK40" s="107" t="s">
        <v>63</v>
      </c>
      <c r="FL40" s="492"/>
      <c r="FM40" s="495"/>
      <c r="FN40" s="80"/>
    </row>
    <row r="41" spans="2:170" s="16" customFormat="1" ht="42.95" customHeight="1" x14ac:dyDescent="0.15">
      <c r="B41" s="509"/>
      <c r="C41" s="268"/>
      <c r="D41" s="269"/>
      <c r="E41" s="481"/>
      <c r="F41" s="440"/>
      <c r="G41" s="440"/>
      <c r="H41" s="440"/>
      <c r="I41" s="440"/>
      <c r="J41" s="440"/>
      <c r="K41" s="54"/>
      <c r="L41" s="48"/>
      <c r="M41" s="48"/>
      <c r="N41" s="48"/>
      <c r="O41" s="48"/>
      <c r="P41" s="48"/>
      <c r="Q41" s="48"/>
      <c r="R41" s="48"/>
      <c r="S41" s="49"/>
      <c r="T41" s="59"/>
      <c r="U41" s="111"/>
      <c r="V41" s="111"/>
      <c r="W41" s="111"/>
      <c r="X41" s="111"/>
      <c r="Y41" s="111"/>
      <c r="Z41" s="111"/>
      <c r="AA41" s="111"/>
      <c r="AB41" s="111"/>
      <c r="AC41" s="111"/>
      <c r="AD41" s="61"/>
      <c r="AE41" s="54"/>
      <c r="AF41" s="48"/>
      <c r="AG41" s="48"/>
      <c r="AH41" s="48"/>
      <c r="AI41" s="48"/>
      <c r="AJ41" s="48"/>
      <c r="AK41" s="48"/>
      <c r="AL41" s="48"/>
      <c r="AM41" s="49"/>
      <c r="AN41" s="59"/>
      <c r="AO41" s="440" t="str">
        <f>IFERROR(VLOOKUP($K$2,INDEX([1]データ蓄積!$A$16:$A$1015,MATCH($K$2,[1]データ蓄積!$A$16:$A$1015,0)+1):'[1]データ蓄積'!$BO$1015,22,),"")</f>
        <v/>
      </c>
      <c r="AP41" s="440"/>
      <c r="AQ41" s="440"/>
      <c r="AR41" s="440"/>
      <c r="AS41" s="440"/>
      <c r="AT41" s="440"/>
      <c r="AU41" s="440"/>
      <c r="AV41" s="440"/>
      <c r="AW41" s="440"/>
      <c r="AX41" s="60"/>
      <c r="AY41" s="385" t="s">
        <v>82</v>
      </c>
      <c r="AZ41" s="387"/>
      <c r="BA41" s="387"/>
      <c r="BB41" s="387"/>
      <c r="BC41" s="387"/>
      <c r="BD41" s="387"/>
      <c r="BE41" s="387"/>
      <c r="BF41" s="387"/>
      <c r="BG41" s="387"/>
      <c r="BH41" s="387"/>
      <c r="BI41" s="387"/>
      <c r="BJ41" s="387"/>
      <c r="BK41" s="387"/>
      <c r="BL41" s="387"/>
      <c r="BM41" s="387"/>
      <c r="BN41" s="387"/>
      <c r="BO41" s="387"/>
      <c r="BP41" s="387"/>
      <c r="BQ41" s="387"/>
      <c r="BR41" s="387"/>
      <c r="BS41" s="387"/>
      <c r="BT41" s="441"/>
      <c r="BU41" s="209" t="s">
        <v>26</v>
      </c>
      <c r="BV41" s="210"/>
      <c r="BW41" s="210"/>
      <c r="BX41" s="211"/>
      <c r="BY41" s="212">
        <f>IFERROR(VLOOKUP($K$2,INDEX([1]データ蓄積!$A$16:$A$1015,MATCH($K$2,[1]データ蓄積!$A$16:$A$1015,0)):'[1]データ蓄積'!$BO$1015,47,),0)</f>
        <v>0</v>
      </c>
      <c r="BZ41" s="213"/>
      <c r="CA41" s="213"/>
      <c r="CB41" s="213"/>
      <c r="CC41" s="213"/>
      <c r="CD41" s="213"/>
      <c r="CE41" s="213"/>
      <c r="CF41" s="94" t="s">
        <v>57</v>
      </c>
      <c r="CG41" s="389">
        <f>IFERROR(VLOOKUP($K$2,INDEX([1]データ蓄積!$A$16:$A$1015,MATCH($K$2,[1]データ蓄積!$A$16:$A$1015,0)):'[1]データ蓄積'!$BO$1015,48,),0)</f>
        <v>0</v>
      </c>
      <c r="CH41" s="390"/>
      <c r="CI41" s="390"/>
      <c r="CJ41" s="390"/>
      <c r="CK41" s="391"/>
      <c r="CL41" s="70" t="str">
        <f>IFERROR(IF(VLOOKUP($K$2,INDEX([1]データ蓄積!$A$16:$A$1015,MATCH($K$2,[1]データ蓄積!$A$16:$A$1015,0)):'[1]データ蓄積'!$BQ$1015,62,)="放任園発生防止",VLOOKUP($K$2,INDEX([1]データ蓄積!$A$16:$A$1015,MATCH($K$2,[1]データ蓄積!$A$16:$A$1015,0)):'[1]データ蓄積'!$BQ$1015,68,),IF(VLOOKUP($K$2,INDEX([1]データ蓄積!$A$16:$A$1015,MATCH($K$2,[1]データ蓄積!$A$16:$A$1015,0)):'[1]データ蓄積'!$BQ$1015,64,)="放任園発生防止",VLOOKUP($K$2,INDEX([1]データ蓄積!$A$16:$A$1015,MATCH($K$2,[1]データ蓄積!$A$16:$A$1015,0)):'[1]データ蓄積'!$BQ$1015,69,),"")),"")</f>
        <v/>
      </c>
      <c r="CM41" s="212">
        <f>IFERROR(IF(DC41&gt;0,ROUND(BY41*DC41,0),0),0)</f>
        <v>0</v>
      </c>
      <c r="CN41" s="213"/>
      <c r="CO41" s="213"/>
      <c r="CP41" s="213"/>
      <c r="CQ41" s="213"/>
      <c r="CR41" s="213"/>
      <c r="CS41" s="213"/>
      <c r="CT41" s="95" t="s">
        <v>59</v>
      </c>
      <c r="CU41" s="212">
        <f>IFERROR(VLOOKUP($K$2,INDEX([1]データ蓄積!$A$16:$A$1015,MATCH($K$2,[1]データ蓄積!$A$16:$A$1015,0)):'[1]データ蓄積'!$BO$1015,49,),0)</f>
        <v>0</v>
      </c>
      <c r="CV41" s="213"/>
      <c r="CW41" s="213"/>
      <c r="CX41" s="213"/>
      <c r="CY41" s="213"/>
      <c r="CZ41" s="213"/>
      <c r="DA41" s="213"/>
      <c r="DB41" s="95" t="s">
        <v>59</v>
      </c>
      <c r="DC41" s="438">
        <f>IFERROR(IF($AG$28="",0,VLOOKUP($AG$28,[1]Sheet1!$N$4:$R$64,5,0)),"")</f>
        <v>0</v>
      </c>
      <c r="DD41" s="439"/>
      <c r="DE41" s="439"/>
      <c r="DF41" s="439"/>
      <c r="DG41" s="247" t="s">
        <v>60</v>
      </c>
      <c r="DH41" s="245"/>
      <c r="DI41" s="246" t="s">
        <v>77</v>
      </c>
      <c r="DJ41" s="247"/>
      <c r="DK41" s="245"/>
      <c r="DL41" s="248">
        <f>IFERROR(IF(BY41=0,0,VLOOKUP($K$2,INDEX([1]データ蓄積!$A$16:$A$1015,MATCH($K$2,[1]データ蓄積!$A$16:$A$1015,0)):'[1]データ蓄積'!$BO$1015,25,)),"")</f>
        <v>0</v>
      </c>
      <c r="DM41" s="249"/>
      <c r="DN41" s="249"/>
      <c r="DO41" s="249"/>
      <c r="DP41" s="249"/>
      <c r="DQ41" s="249"/>
      <c r="DR41" s="249"/>
      <c r="DS41" s="250"/>
      <c r="DT41" s="219">
        <f t="shared" si="2"/>
        <v>0</v>
      </c>
      <c r="DU41" s="220"/>
      <c r="DV41" s="220"/>
      <c r="DW41" s="220"/>
      <c r="DX41" s="220"/>
      <c r="DY41" s="220"/>
      <c r="DZ41" s="220"/>
      <c r="EA41" s="97" t="s">
        <v>63</v>
      </c>
      <c r="EB41" s="219">
        <f t="shared" si="0"/>
        <v>0</v>
      </c>
      <c r="EC41" s="220"/>
      <c r="ED41" s="220"/>
      <c r="EE41" s="220"/>
      <c r="EF41" s="220"/>
      <c r="EG41" s="220"/>
      <c r="EH41" s="221"/>
      <c r="EI41" s="98" t="s">
        <v>65</v>
      </c>
      <c r="EJ41" s="219">
        <f t="shared" si="1"/>
        <v>0</v>
      </c>
      <c r="EK41" s="220"/>
      <c r="EL41" s="220"/>
      <c r="EM41" s="220"/>
      <c r="EN41" s="220"/>
      <c r="EO41" s="220"/>
      <c r="EP41" s="221"/>
      <c r="EQ41" s="96" t="s">
        <v>59</v>
      </c>
      <c r="ER41" s="383">
        <f>IFERROR(IF(BY41=0,0,VLOOKUP($K$2,INDEX([1]日付反映!$A$16:$A$1015,MATCH($K$2,[1]日付反映!$A$16:$A$1015,0)):'[1]日付反映'!$C$1015,2,)),"")</f>
        <v>0</v>
      </c>
      <c r="ES41" s="384"/>
      <c r="ET41" s="384"/>
      <c r="EU41" s="384"/>
      <c r="EV41" s="384"/>
      <c r="EW41" s="384"/>
      <c r="EX41" s="384"/>
      <c r="EY41" s="383">
        <f>IFERROR(IF(BY41=0,0,VLOOKUP($K$2,INDEX([1]日付反映!$A$16:$A$1015,MATCH($K$2,[1]日付反映!$A$16:$A$1015,0)):'[1]日付反映'!$C$1015,3,)),"")</f>
        <v>0</v>
      </c>
      <c r="EZ41" s="384"/>
      <c r="FA41" s="384"/>
      <c r="FB41" s="384"/>
      <c r="FC41" s="384"/>
      <c r="FD41" s="384"/>
      <c r="FE41" s="392"/>
      <c r="FF41" s="75" t="s">
        <v>62</v>
      </c>
      <c r="FG41" s="76">
        <f t="shared" si="3"/>
        <v>0</v>
      </c>
      <c r="FH41" s="77" t="s">
        <v>63</v>
      </c>
      <c r="FI41" s="75" t="s">
        <v>64</v>
      </c>
      <c r="FJ41" s="99">
        <f t="shared" si="4"/>
        <v>0</v>
      </c>
      <c r="FK41" s="118" t="s">
        <v>63</v>
      </c>
      <c r="FL41" s="492"/>
      <c r="FM41" s="495"/>
      <c r="FN41" s="80"/>
    </row>
    <row r="42" spans="2:170" s="16" customFormat="1" ht="42.95" customHeight="1" x14ac:dyDescent="0.15">
      <c r="B42" s="509"/>
      <c r="C42" s="268"/>
      <c r="D42" s="269"/>
      <c r="E42" s="481"/>
      <c r="F42" s="440"/>
      <c r="G42" s="440"/>
      <c r="H42" s="440"/>
      <c r="I42" s="440"/>
      <c r="J42" s="440"/>
      <c r="K42" s="54"/>
      <c r="L42" s="48"/>
      <c r="M42" s="48"/>
      <c r="N42" s="48"/>
      <c r="O42" s="48"/>
      <c r="P42" s="48"/>
      <c r="Q42" s="48"/>
      <c r="R42" s="48"/>
      <c r="S42" s="49"/>
      <c r="T42" s="59"/>
      <c r="U42" s="111"/>
      <c r="V42" s="111"/>
      <c r="W42" s="111"/>
      <c r="X42" s="111"/>
      <c r="Y42" s="111"/>
      <c r="Z42" s="111"/>
      <c r="AA42" s="111"/>
      <c r="AB42" s="111"/>
      <c r="AC42" s="111"/>
      <c r="AD42" s="61"/>
      <c r="AE42" s="54"/>
      <c r="AF42" s="48"/>
      <c r="AG42" s="48"/>
      <c r="AH42" s="48"/>
      <c r="AI42" s="48"/>
      <c r="AJ42" s="48"/>
      <c r="AK42" s="48"/>
      <c r="AL42" s="48"/>
      <c r="AM42" s="49"/>
      <c r="AN42" s="59"/>
      <c r="AO42" s="440"/>
      <c r="AP42" s="440"/>
      <c r="AQ42" s="440"/>
      <c r="AR42" s="440"/>
      <c r="AS42" s="440"/>
      <c r="AT42" s="440"/>
      <c r="AU42" s="440"/>
      <c r="AV42" s="440"/>
      <c r="AW42" s="440"/>
      <c r="AX42" s="60"/>
      <c r="AY42" s="386"/>
      <c r="AZ42" s="388"/>
      <c r="BA42" s="388"/>
      <c r="BB42" s="388"/>
      <c r="BC42" s="388"/>
      <c r="BD42" s="388"/>
      <c r="BE42" s="388"/>
      <c r="BF42" s="388"/>
      <c r="BG42" s="388"/>
      <c r="BH42" s="388"/>
      <c r="BI42" s="388"/>
      <c r="BJ42" s="388"/>
      <c r="BK42" s="388"/>
      <c r="BL42" s="388"/>
      <c r="BM42" s="388"/>
      <c r="BN42" s="388"/>
      <c r="BO42" s="388"/>
      <c r="BP42" s="388"/>
      <c r="BQ42" s="388"/>
      <c r="BR42" s="388"/>
      <c r="BS42" s="388"/>
      <c r="BT42" s="435"/>
      <c r="BU42" s="386" t="s">
        <v>42</v>
      </c>
      <c r="BV42" s="388"/>
      <c r="BW42" s="388"/>
      <c r="BX42" s="435"/>
      <c r="BY42" s="275">
        <f>IFERROR(VLOOKUP($K$2,INDEX([1]データ蓄積!$A$16:$A$1015,MATCH($K$2,[1]データ蓄積!$A$16:$A$1015,0)+1):'[1]データ蓄積'!$BO$1015,47,),0)</f>
        <v>0</v>
      </c>
      <c r="BZ42" s="396"/>
      <c r="CA42" s="396"/>
      <c r="CB42" s="396"/>
      <c r="CC42" s="396"/>
      <c r="CD42" s="396"/>
      <c r="CE42" s="396"/>
      <c r="CF42" s="101" t="s">
        <v>57</v>
      </c>
      <c r="CG42" s="272">
        <f>IFERROR(VLOOKUP($K$2,INDEX([1]データ蓄積!$A$16:$A$1015,MATCH($K$2,[1]データ蓄積!$A$16:$A$1015,0)+1):'[1]データ蓄積'!$BO$1015,48,),0)</f>
        <v>0</v>
      </c>
      <c r="CH42" s="273"/>
      <c r="CI42" s="273"/>
      <c r="CJ42" s="273"/>
      <c r="CK42" s="274"/>
      <c r="CL42" s="85" t="str">
        <f>IFERROR(IF(VLOOKUP($K$2,INDEX([1]データ蓄積!$A$16:$A$1015,MATCH($K$2,[1]データ蓄積!$A$16:$A$1015,0)+1):'[1]データ蓄積'!$BQ$1015,62,)="放任園発生防止",VLOOKUP($K$2,INDEX([1]データ蓄積!$A$16:$A$1015,MATCH($K$2,[1]データ蓄積!$A$16:$A$1015,0)+1):'[1]データ蓄積'!$BQ$1015,68,),IF(VLOOKUP($K$2,INDEX([1]データ蓄積!$A$16:$A$1015,MATCH($K$2,[1]データ蓄積!$A$16:$A$1015,0)+1):'[1]データ蓄積'!$BQ$1015,64,)="放任園発生防止",VLOOKUP($K$2,INDEX([1]データ蓄積!$A$16:$A$1015,MATCH($K$2,[1]データ蓄積!$A$16:$A$1015,0)+1):'[1]データ蓄積'!$BQ$1015,69,),"")),"")</f>
        <v/>
      </c>
      <c r="CM42" s="275">
        <f>IFERROR(IF(DC42&gt;0,ROUND(BY42*DC42,0),0),0)</f>
        <v>0</v>
      </c>
      <c r="CN42" s="396"/>
      <c r="CO42" s="396"/>
      <c r="CP42" s="396"/>
      <c r="CQ42" s="396"/>
      <c r="CR42" s="396"/>
      <c r="CS42" s="396"/>
      <c r="CT42" s="102" t="s">
        <v>59</v>
      </c>
      <c r="CU42" s="275">
        <f>IFERROR(VLOOKUP($K$2,INDEX([1]データ蓄積!$A$16:$A$1015,MATCH($K$2,[1]データ蓄積!$A$16:$A$1015,0)+1):'[1]データ蓄積'!$BO$1015,49,),0)</f>
        <v>0</v>
      </c>
      <c r="CV42" s="396"/>
      <c r="CW42" s="396"/>
      <c r="CX42" s="396"/>
      <c r="CY42" s="396"/>
      <c r="CZ42" s="396"/>
      <c r="DA42" s="396"/>
      <c r="DB42" s="102" t="s">
        <v>59</v>
      </c>
      <c r="DC42" s="436">
        <f>IFERROR(IF($AG$28="",0,VLOOKUP($AG$28,[1]Sheet1!$N$4:$R$64,5,0)),"")</f>
        <v>0</v>
      </c>
      <c r="DD42" s="437"/>
      <c r="DE42" s="437"/>
      <c r="DF42" s="437"/>
      <c r="DG42" s="378" t="s">
        <v>60</v>
      </c>
      <c r="DH42" s="379"/>
      <c r="DI42" s="377" t="s">
        <v>77</v>
      </c>
      <c r="DJ42" s="378"/>
      <c r="DK42" s="379"/>
      <c r="DL42" s="286">
        <f>IFERROR(IF(BY42=0,0,VLOOKUP($K$2,INDEX([1]データ蓄積!$A$16:$A$1015,MATCH($K$2,[1]データ蓄積!$A$16:$A$1015,0)+1):'[1]データ蓄積'!$BO$1015,25,)),"")</f>
        <v>0</v>
      </c>
      <c r="DM42" s="287"/>
      <c r="DN42" s="287"/>
      <c r="DO42" s="287"/>
      <c r="DP42" s="287"/>
      <c r="DQ42" s="287"/>
      <c r="DR42" s="287"/>
      <c r="DS42" s="288"/>
      <c r="DT42" s="298">
        <f t="shared" si="2"/>
        <v>0</v>
      </c>
      <c r="DU42" s="299"/>
      <c r="DV42" s="299"/>
      <c r="DW42" s="299"/>
      <c r="DX42" s="299"/>
      <c r="DY42" s="299"/>
      <c r="DZ42" s="299"/>
      <c r="EA42" s="104" t="s">
        <v>63</v>
      </c>
      <c r="EB42" s="298">
        <f t="shared" si="0"/>
        <v>0</v>
      </c>
      <c r="EC42" s="299"/>
      <c r="ED42" s="299"/>
      <c r="EE42" s="299"/>
      <c r="EF42" s="299"/>
      <c r="EG42" s="299"/>
      <c r="EH42" s="300"/>
      <c r="EI42" s="105" t="s">
        <v>65</v>
      </c>
      <c r="EJ42" s="298">
        <f t="shared" si="1"/>
        <v>0</v>
      </c>
      <c r="EK42" s="299"/>
      <c r="EL42" s="299"/>
      <c r="EM42" s="299"/>
      <c r="EN42" s="299"/>
      <c r="EO42" s="299"/>
      <c r="EP42" s="300"/>
      <c r="EQ42" s="103" t="s">
        <v>59</v>
      </c>
      <c r="ER42" s="301">
        <f>IFERROR(IF(BY42=0,0,VLOOKUP($K$2,INDEX([1]日付反映!$A$16:$A$1015,MATCH($K$2,[1]日付反映!$A$16:$A$1015,0)+1):'[1]日付反映'!$C$1015,2,)),"")</f>
        <v>0</v>
      </c>
      <c r="ES42" s="302"/>
      <c r="ET42" s="302"/>
      <c r="EU42" s="302"/>
      <c r="EV42" s="302"/>
      <c r="EW42" s="302"/>
      <c r="EX42" s="302"/>
      <c r="EY42" s="301">
        <f>IFERROR(IF(BY42=0,0,VLOOKUP($K$2,INDEX([1]日付反映!$A$16:$A$1015,MATCH($K$2,[1]日付反映!$A$16:$A$1015,0)+1):'[1]日付反映'!$C$1015,3,)),"")</f>
        <v>0</v>
      </c>
      <c r="EZ42" s="302"/>
      <c r="FA42" s="302"/>
      <c r="FB42" s="302"/>
      <c r="FC42" s="302"/>
      <c r="FD42" s="302"/>
      <c r="FE42" s="303"/>
      <c r="FF42" s="89" t="s">
        <v>66</v>
      </c>
      <c r="FG42" s="90">
        <f t="shared" si="3"/>
        <v>0</v>
      </c>
      <c r="FH42" s="91" t="s">
        <v>63</v>
      </c>
      <c r="FI42" s="89" t="s">
        <v>67</v>
      </c>
      <c r="FJ42" s="106">
        <f t="shared" si="4"/>
        <v>0</v>
      </c>
      <c r="FK42" s="91" t="s">
        <v>63</v>
      </c>
      <c r="FL42" s="492"/>
      <c r="FM42" s="495"/>
      <c r="FN42" s="80"/>
    </row>
    <row r="43" spans="2:170" s="16" customFormat="1" ht="42.95" customHeight="1" x14ac:dyDescent="0.15">
      <c r="B43" s="509"/>
      <c r="C43" s="268"/>
      <c r="D43" s="269"/>
      <c r="E43" s="481"/>
      <c r="F43" s="440"/>
      <c r="G43" s="440"/>
      <c r="H43" s="440"/>
      <c r="I43" s="440"/>
      <c r="J43" s="440"/>
      <c r="K43" s="54"/>
      <c r="L43" s="48"/>
      <c r="M43" s="48"/>
      <c r="N43" s="48"/>
      <c r="O43" s="48"/>
      <c r="P43" s="48"/>
      <c r="Q43" s="48"/>
      <c r="R43" s="48"/>
      <c r="S43" s="49"/>
      <c r="T43" s="59"/>
      <c r="U43" s="111"/>
      <c r="V43" s="111"/>
      <c r="W43" s="111"/>
      <c r="X43" s="111"/>
      <c r="Y43" s="111"/>
      <c r="Z43" s="111"/>
      <c r="AA43" s="111"/>
      <c r="AB43" s="111"/>
      <c r="AC43" s="111"/>
      <c r="AD43" s="61"/>
      <c r="AE43" s="54"/>
      <c r="AF43" s="48"/>
      <c r="AG43" s="48"/>
      <c r="AH43" s="48"/>
      <c r="AI43" s="48"/>
      <c r="AJ43" s="48"/>
      <c r="AK43" s="48"/>
      <c r="AL43" s="48"/>
      <c r="AM43" s="49"/>
      <c r="AN43" s="59"/>
      <c r="AO43" s="440"/>
      <c r="AP43" s="440"/>
      <c r="AQ43" s="440"/>
      <c r="AR43" s="440"/>
      <c r="AS43" s="440"/>
      <c r="AT43" s="440"/>
      <c r="AU43" s="440"/>
      <c r="AV43" s="440"/>
      <c r="AW43" s="440"/>
      <c r="AX43" s="60"/>
      <c r="AY43" s="203" t="s">
        <v>83</v>
      </c>
      <c r="AZ43" s="204"/>
      <c r="BA43" s="204"/>
      <c r="BB43" s="204"/>
      <c r="BC43" s="204"/>
      <c r="BD43" s="204"/>
      <c r="BE43" s="204"/>
      <c r="BF43" s="204"/>
      <c r="BG43" s="204"/>
      <c r="BH43" s="204"/>
      <c r="BI43" s="204"/>
      <c r="BJ43" s="204"/>
      <c r="BK43" s="204"/>
      <c r="BL43" s="204"/>
      <c r="BM43" s="204"/>
      <c r="BN43" s="204"/>
      <c r="BO43" s="204"/>
      <c r="BP43" s="204"/>
      <c r="BQ43" s="204"/>
      <c r="BR43" s="204"/>
      <c r="BS43" s="204"/>
      <c r="BT43" s="205"/>
      <c r="BU43" s="267" t="s">
        <v>26</v>
      </c>
      <c r="BV43" s="268"/>
      <c r="BW43" s="268"/>
      <c r="BX43" s="269"/>
      <c r="BY43" s="424">
        <f>IFERROR(VLOOKUP($K$2,INDEX([1]データ蓄積!$A$16:$A$1015,MATCH($K$2,[1]データ蓄積!$A$16:$A$1015,0)):'[1]データ蓄積'!$BO$1015,50,),0)</f>
        <v>0</v>
      </c>
      <c r="BZ43" s="425"/>
      <c r="CA43" s="425"/>
      <c r="CB43" s="425"/>
      <c r="CC43" s="425"/>
      <c r="CD43" s="425"/>
      <c r="CE43" s="425"/>
      <c r="CF43" s="112" t="s">
        <v>57</v>
      </c>
      <c r="CG43" s="389">
        <f>IFERROR(VLOOKUP($K$2,INDEX([1]データ蓄積!$A$16:$A$1015,MATCH($K$2,[1]データ蓄積!$A$16:$A$1015,0)):'[1]データ蓄積'!$BO$1015,51,),0)</f>
        <v>0</v>
      </c>
      <c r="CH43" s="390"/>
      <c r="CI43" s="390"/>
      <c r="CJ43" s="390"/>
      <c r="CK43" s="391"/>
      <c r="CL43" s="70" t="str">
        <f>IFERROR(IF(VLOOKUP($K$2,INDEX([1]データ蓄積!$A$16:$A$1015,MATCH($K$2,[1]データ蓄積!$A$16:$A$1015,0)):'[1]データ蓄積'!$BQ$1015,62,)="用水・かん水施設",VLOOKUP($K$2,INDEX([1]データ蓄積!$A$16:$A$1015,MATCH($K$2,[1]データ蓄積!$A$16:$A$1015,0)):'[1]データ蓄積'!$BQ$1015,68,),IF(VLOOKUP($K$2,INDEX([1]データ蓄積!$A$16:$A$1015,MATCH($K$2,[1]データ蓄積!$A$16:$A$1015,0)):'[1]データ蓄積'!$BQ$1015,64,)="用水・かん水施設",VLOOKUP($K$2,INDEX([1]データ蓄積!$A$16:$A$1015,MATCH($K$2,[1]データ蓄積!$A$16:$A$1015,0)):'[1]データ蓄積'!$BQ$1015,69,),"")),"")</f>
        <v/>
      </c>
      <c r="CM43" s="426"/>
      <c r="CN43" s="427"/>
      <c r="CO43" s="427"/>
      <c r="CP43" s="427"/>
      <c r="CQ43" s="427"/>
      <c r="CR43" s="427"/>
      <c r="CS43" s="427"/>
      <c r="CT43" s="428"/>
      <c r="CU43" s="424">
        <f>IFERROR(VLOOKUP($K$2,INDEX([1]データ蓄積!$A$16:$A$1015,MATCH($K$2,[1]データ蓄積!$A$16:$A$1015,0)):'[1]データ蓄積'!$BO$1015,52,),0)</f>
        <v>0</v>
      </c>
      <c r="CV43" s="425"/>
      <c r="CW43" s="425"/>
      <c r="CX43" s="425"/>
      <c r="CY43" s="425"/>
      <c r="CZ43" s="425"/>
      <c r="DA43" s="425"/>
      <c r="DB43" s="114" t="s">
        <v>59</v>
      </c>
      <c r="DC43" s="429"/>
      <c r="DD43" s="430"/>
      <c r="DE43" s="430"/>
      <c r="DF43" s="430"/>
      <c r="DG43" s="430"/>
      <c r="DH43" s="431"/>
      <c r="DI43" s="432" t="s">
        <v>77</v>
      </c>
      <c r="DJ43" s="433"/>
      <c r="DK43" s="434"/>
      <c r="DL43" s="248">
        <f>IFERROR(IF(BY43=0,0,VLOOKUP($K$2,INDEX([1]データ蓄積!$A$16:$A$1015,MATCH($K$2,[1]データ蓄積!$A$16:$A$1015,0)):'[1]データ蓄積'!$BO$1015,25,)),"")</f>
        <v>0</v>
      </c>
      <c r="DM43" s="249"/>
      <c r="DN43" s="249"/>
      <c r="DO43" s="249"/>
      <c r="DP43" s="249"/>
      <c r="DQ43" s="249"/>
      <c r="DR43" s="249"/>
      <c r="DS43" s="250"/>
      <c r="DT43" s="294">
        <f t="shared" si="2"/>
        <v>0</v>
      </c>
      <c r="DU43" s="295"/>
      <c r="DV43" s="295"/>
      <c r="DW43" s="295"/>
      <c r="DX43" s="295"/>
      <c r="DY43" s="295"/>
      <c r="DZ43" s="295"/>
      <c r="EA43" s="115" t="s">
        <v>63</v>
      </c>
      <c r="EB43" s="294">
        <f t="shared" si="0"/>
        <v>0</v>
      </c>
      <c r="EC43" s="295"/>
      <c r="ED43" s="295"/>
      <c r="EE43" s="295"/>
      <c r="EF43" s="295"/>
      <c r="EG43" s="295"/>
      <c r="EH43" s="296"/>
      <c r="EI43" s="116" t="s">
        <v>65</v>
      </c>
      <c r="EJ43" s="294">
        <f t="shared" si="1"/>
        <v>0</v>
      </c>
      <c r="EK43" s="295"/>
      <c r="EL43" s="295"/>
      <c r="EM43" s="295"/>
      <c r="EN43" s="295"/>
      <c r="EO43" s="295"/>
      <c r="EP43" s="296"/>
      <c r="EQ43" s="50" t="s">
        <v>59</v>
      </c>
      <c r="ER43" s="264">
        <f>IFERROR(IF(BY43=0,0,VLOOKUP($K$2,INDEX([1]日付反映!$A$16:$A$1015,MATCH($K$2,[1]日付反映!$A$16:$A$1015,0)):'[1]日付反映'!$C$1015,2,)),"")</f>
        <v>0</v>
      </c>
      <c r="ES43" s="265"/>
      <c r="ET43" s="265"/>
      <c r="EU43" s="265"/>
      <c r="EV43" s="265"/>
      <c r="EW43" s="265"/>
      <c r="EX43" s="265"/>
      <c r="EY43" s="264">
        <f>IFERROR(IF(BY43=0,0,VLOOKUP($K$2,INDEX([1]日付反映!$A$16:$A$1015,MATCH($K$2,[1]日付反映!$A$16:$A$1015,0)):'[1]日付反映'!$C$1015,3,)),"")</f>
        <v>0</v>
      </c>
      <c r="EZ43" s="265"/>
      <c r="FA43" s="265"/>
      <c r="FB43" s="265"/>
      <c r="FC43" s="265"/>
      <c r="FD43" s="265"/>
      <c r="FE43" s="266"/>
      <c r="FF43" s="75" t="s">
        <v>62</v>
      </c>
      <c r="FG43" s="76">
        <f t="shared" si="3"/>
        <v>0</v>
      </c>
      <c r="FH43" s="77" t="s">
        <v>63</v>
      </c>
      <c r="FI43" s="75" t="s">
        <v>64</v>
      </c>
      <c r="FJ43" s="117">
        <f t="shared" si="4"/>
        <v>0</v>
      </c>
      <c r="FK43" s="79" t="s">
        <v>63</v>
      </c>
      <c r="FL43" s="492"/>
      <c r="FM43" s="495"/>
      <c r="FN43" s="80"/>
    </row>
    <row r="44" spans="2:170" s="16" customFormat="1" ht="42.95" customHeight="1" x14ac:dyDescent="0.15">
      <c r="B44" s="509"/>
      <c r="C44" s="268"/>
      <c r="D44" s="269"/>
      <c r="E44" s="481"/>
      <c r="F44" s="440"/>
      <c r="G44" s="440"/>
      <c r="H44" s="440"/>
      <c r="I44" s="440"/>
      <c r="J44" s="440"/>
      <c r="K44" s="54"/>
      <c r="L44" s="48"/>
      <c r="M44" s="48"/>
      <c r="N44" s="48"/>
      <c r="O44" s="48"/>
      <c r="P44" s="48"/>
      <c r="Q44" s="48"/>
      <c r="R44" s="48"/>
      <c r="S44" s="49"/>
      <c r="T44" s="59"/>
      <c r="U44" s="111"/>
      <c r="V44" s="111"/>
      <c r="W44" s="111"/>
      <c r="X44" s="111"/>
      <c r="Y44" s="111"/>
      <c r="Z44" s="111"/>
      <c r="AA44" s="111"/>
      <c r="AB44" s="111"/>
      <c r="AC44" s="111"/>
      <c r="AD44" s="61"/>
      <c r="AE44" s="54"/>
      <c r="AF44" s="48"/>
      <c r="AG44" s="48"/>
      <c r="AH44" s="48"/>
      <c r="AI44" s="48"/>
      <c r="AJ44" s="48"/>
      <c r="AK44" s="48"/>
      <c r="AL44" s="48"/>
      <c r="AM44" s="49"/>
      <c r="AN44" s="59"/>
      <c r="AO44" s="440"/>
      <c r="AP44" s="440"/>
      <c r="AQ44" s="440"/>
      <c r="AR44" s="440"/>
      <c r="AS44" s="440"/>
      <c r="AT44" s="440"/>
      <c r="AU44" s="440"/>
      <c r="AV44" s="440"/>
      <c r="AW44" s="440"/>
      <c r="AX44" s="60"/>
      <c r="AY44" s="421"/>
      <c r="AZ44" s="422"/>
      <c r="BA44" s="422"/>
      <c r="BB44" s="422"/>
      <c r="BC44" s="422"/>
      <c r="BD44" s="422"/>
      <c r="BE44" s="422"/>
      <c r="BF44" s="422"/>
      <c r="BG44" s="422"/>
      <c r="BH44" s="422"/>
      <c r="BI44" s="422"/>
      <c r="BJ44" s="422"/>
      <c r="BK44" s="422"/>
      <c r="BL44" s="422"/>
      <c r="BM44" s="422"/>
      <c r="BN44" s="422"/>
      <c r="BO44" s="422"/>
      <c r="BP44" s="422"/>
      <c r="BQ44" s="422"/>
      <c r="BR44" s="422"/>
      <c r="BS44" s="422"/>
      <c r="BT44" s="423"/>
      <c r="BU44" s="393" t="s">
        <v>42</v>
      </c>
      <c r="BV44" s="394"/>
      <c r="BW44" s="394"/>
      <c r="BX44" s="395"/>
      <c r="BY44" s="410">
        <f>IFERROR(VLOOKUP($K$2,INDEX([1]データ蓄積!$A$16:$A$1015,MATCH($K$2,[1]データ蓄積!$A$16:$A$1015,0)+1):'[1]データ蓄積'!$BO$1015,50,),0)</f>
        <v>0</v>
      </c>
      <c r="BZ44" s="411"/>
      <c r="CA44" s="411"/>
      <c r="CB44" s="411"/>
      <c r="CC44" s="411"/>
      <c r="CD44" s="411"/>
      <c r="CE44" s="411"/>
      <c r="CF44" s="84" t="s">
        <v>57</v>
      </c>
      <c r="CG44" s="272">
        <f>IFERROR(VLOOKUP($K$2,INDEX([1]データ蓄積!$A$16:$A$1015,MATCH($K$2,[1]データ蓄積!$A$16:$A$1015,0)+1):'[1]データ蓄積'!$BO$1015,51,),0)</f>
        <v>0</v>
      </c>
      <c r="CH44" s="273"/>
      <c r="CI44" s="273"/>
      <c r="CJ44" s="273"/>
      <c r="CK44" s="274"/>
      <c r="CL44" s="85" t="str">
        <f>IFERROR(IF(VLOOKUP($K$2,INDEX([1]データ蓄積!$A$16:$A$1015,MATCH($K$2,[1]データ蓄積!$A$16:$A$1015,0)+1):'[1]データ蓄積'!$BQ$1015,62,)="用水・かん水施設",VLOOKUP($K$2,INDEX([1]データ蓄積!$A$16:$A$1015,MATCH($K$2,[1]データ蓄積!$A$16:$A$1015,0)+1):'[1]データ蓄積'!$BQ$1015,68,),IF(VLOOKUP($K$2,INDEX([1]データ蓄積!$A$16:$A$1015,MATCH($K$2,[1]データ蓄積!$A$16:$A$1015,0)+1):'[1]データ蓄積'!$BQ$1015,64,)="用水・かん水施設",VLOOKUP($K$2,INDEX([1]データ蓄積!$A$16:$A$1015,MATCH($K$2,[1]データ蓄積!$A$16:$A$1015,0)+1):'[1]データ蓄積'!$BQ$1015,69,),"")),"")</f>
        <v/>
      </c>
      <c r="CM44" s="442"/>
      <c r="CN44" s="443"/>
      <c r="CO44" s="443"/>
      <c r="CP44" s="443"/>
      <c r="CQ44" s="443"/>
      <c r="CR44" s="443"/>
      <c r="CS44" s="443"/>
      <c r="CT44" s="444"/>
      <c r="CU44" s="410">
        <f>IFERROR(VLOOKUP($K$2,INDEX([1]データ蓄積!$A$16:$A$1015,MATCH($K$2,[1]データ蓄積!$A$16:$A$1015,0)+1):'[1]データ蓄積'!$BO$1015,52,),0)</f>
        <v>0</v>
      </c>
      <c r="CV44" s="411"/>
      <c r="CW44" s="411"/>
      <c r="CX44" s="411"/>
      <c r="CY44" s="411"/>
      <c r="CZ44" s="411"/>
      <c r="DA44" s="411"/>
      <c r="DB44" s="86" t="s">
        <v>59</v>
      </c>
      <c r="DC44" s="412"/>
      <c r="DD44" s="413"/>
      <c r="DE44" s="413"/>
      <c r="DF44" s="413"/>
      <c r="DG44" s="413"/>
      <c r="DH44" s="414"/>
      <c r="DI44" s="415" t="s">
        <v>77</v>
      </c>
      <c r="DJ44" s="416"/>
      <c r="DK44" s="417"/>
      <c r="DL44" s="286">
        <f>IFERROR(IF(BY44=0,0,VLOOKUP($K$2,INDEX([1]データ蓄積!$A$16:$A$1015,MATCH($K$2,[1]データ蓄積!$A$16:$A$1015,0)+1):'[1]データ蓄積'!$BO$1015,25,)),"")</f>
        <v>0</v>
      </c>
      <c r="DM44" s="287"/>
      <c r="DN44" s="287"/>
      <c r="DO44" s="287"/>
      <c r="DP44" s="287"/>
      <c r="DQ44" s="287"/>
      <c r="DR44" s="287"/>
      <c r="DS44" s="288"/>
      <c r="DT44" s="418">
        <f t="shared" si="2"/>
        <v>0</v>
      </c>
      <c r="DU44" s="419"/>
      <c r="DV44" s="419"/>
      <c r="DW44" s="419"/>
      <c r="DX44" s="419"/>
      <c r="DY44" s="419"/>
      <c r="DZ44" s="419"/>
      <c r="EA44" s="87" t="s">
        <v>63</v>
      </c>
      <c r="EB44" s="418">
        <f t="shared" si="0"/>
        <v>0</v>
      </c>
      <c r="EC44" s="419"/>
      <c r="ED44" s="419"/>
      <c r="EE44" s="419"/>
      <c r="EF44" s="419"/>
      <c r="EG44" s="419"/>
      <c r="EH44" s="420"/>
      <c r="EI44" s="88" t="s">
        <v>65</v>
      </c>
      <c r="EJ44" s="418">
        <f t="shared" si="1"/>
        <v>0</v>
      </c>
      <c r="EK44" s="419"/>
      <c r="EL44" s="419"/>
      <c r="EM44" s="419"/>
      <c r="EN44" s="419"/>
      <c r="EO44" s="419"/>
      <c r="EP44" s="420"/>
      <c r="EQ44" s="55" t="s">
        <v>59</v>
      </c>
      <c r="ER44" s="404">
        <f>IFERROR(IF(BY44=0,0,VLOOKUP($K$2,INDEX([1]日付反映!$A$16:$A$1015,MATCH($K$2,[1]日付反映!$A$16:$A$1015,0)+1):'[1]日付反映'!$C$1015,2,)),"")</f>
        <v>0</v>
      </c>
      <c r="ES44" s="405"/>
      <c r="ET44" s="405"/>
      <c r="EU44" s="405"/>
      <c r="EV44" s="405"/>
      <c r="EW44" s="405"/>
      <c r="EX44" s="405"/>
      <c r="EY44" s="404">
        <f>IFERROR(IF(BY44=0,0,VLOOKUP($K$2,INDEX([1]日付反映!$A$16:$A$1015,MATCH($K$2,[1]日付反映!$A$16:$A$1015,0)+1):'[1]日付反映'!$C$1015,3,)),"")</f>
        <v>0</v>
      </c>
      <c r="EZ44" s="405"/>
      <c r="FA44" s="405"/>
      <c r="FB44" s="405"/>
      <c r="FC44" s="405"/>
      <c r="FD44" s="405"/>
      <c r="FE44" s="406"/>
      <c r="FF44" s="89" t="s">
        <v>66</v>
      </c>
      <c r="FG44" s="90">
        <f t="shared" si="3"/>
        <v>0</v>
      </c>
      <c r="FH44" s="91" t="s">
        <v>63</v>
      </c>
      <c r="FI44" s="89" t="s">
        <v>67</v>
      </c>
      <c r="FJ44" s="92">
        <f t="shared" si="4"/>
        <v>0</v>
      </c>
      <c r="FK44" s="107" t="s">
        <v>63</v>
      </c>
      <c r="FL44" s="492"/>
      <c r="FM44" s="495"/>
      <c r="FN44" s="80"/>
    </row>
    <row r="45" spans="2:170" s="16" customFormat="1" ht="42.95" customHeight="1" x14ac:dyDescent="0.15">
      <c r="B45" s="509"/>
      <c r="C45" s="268"/>
      <c r="D45" s="269"/>
      <c r="E45" s="481"/>
      <c r="F45" s="440"/>
      <c r="G45" s="440"/>
      <c r="H45" s="440"/>
      <c r="I45" s="440"/>
      <c r="J45" s="440"/>
      <c r="K45" s="54"/>
      <c r="L45" s="48"/>
      <c r="M45" s="48"/>
      <c r="N45" s="48"/>
      <c r="O45" s="48"/>
      <c r="P45" s="48"/>
      <c r="Q45" s="48"/>
      <c r="R45" s="48"/>
      <c r="S45" s="49"/>
      <c r="T45" s="59"/>
      <c r="U45" s="111"/>
      <c r="V45" s="111"/>
      <c r="W45" s="111"/>
      <c r="X45" s="111"/>
      <c r="Y45" s="111"/>
      <c r="Z45" s="111"/>
      <c r="AA45" s="111"/>
      <c r="AB45" s="111"/>
      <c r="AC45" s="111"/>
      <c r="AD45" s="61"/>
      <c r="AE45" s="54"/>
      <c r="AF45" s="48"/>
      <c r="AG45" s="48"/>
      <c r="AH45" s="48"/>
      <c r="AI45" s="48"/>
      <c r="AJ45" s="48"/>
      <c r="AK45" s="48"/>
      <c r="AL45" s="48"/>
      <c r="AM45" s="49"/>
      <c r="AN45" s="59"/>
      <c r="AO45" s="440"/>
      <c r="AP45" s="440"/>
      <c r="AQ45" s="440"/>
      <c r="AR45" s="440"/>
      <c r="AS45" s="440"/>
      <c r="AT45" s="440"/>
      <c r="AU45" s="440"/>
      <c r="AV45" s="440"/>
      <c r="AW45" s="440"/>
      <c r="AX45" s="60"/>
      <c r="AY45" s="304" t="s">
        <v>84</v>
      </c>
      <c r="AZ45" s="305"/>
      <c r="BA45" s="305"/>
      <c r="BB45" s="305"/>
      <c r="BC45" s="305"/>
      <c r="BD45" s="305"/>
      <c r="BE45" s="305"/>
      <c r="BF45" s="305"/>
      <c r="BG45" s="305"/>
      <c r="BH45" s="305"/>
      <c r="BI45" s="305"/>
      <c r="BJ45" s="305"/>
      <c r="BK45" s="305"/>
      <c r="BL45" s="306"/>
      <c r="BM45" s="385" t="s">
        <v>54</v>
      </c>
      <c r="BN45" s="305" t="s">
        <v>85</v>
      </c>
      <c r="BO45" s="305"/>
      <c r="BP45" s="305"/>
      <c r="BQ45" s="305"/>
      <c r="BR45" s="305"/>
      <c r="BS45" s="305"/>
      <c r="BT45" s="387" t="s">
        <v>56</v>
      </c>
      <c r="BU45" s="209" t="s">
        <v>26</v>
      </c>
      <c r="BV45" s="210"/>
      <c r="BW45" s="210"/>
      <c r="BX45" s="211"/>
      <c r="BY45" s="212">
        <f>IFERROR(VLOOKUP($K$2,INDEX([1]データ蓄積!$A$16:$A$1015,MATCH($K$2,[1]データ蓄積!$A$16:$A$1015,0)):'[1]データ蓄積'!$BO$1015,53,),0)</f>
        <v>0</v>
      </c>
      <c r="BZ45" s="213"/>
      <c r="CA45" s="213"/>
      <c r="CB45" s="213"/>
      <c r="CC45" s="213"/>
      <c r="CD45" s="213"/>
      <c r="CE45" s="213"/>
      <c r="CF45" s="94" t="s">
        <v>57</v>
      </c>
      <c r="CG45" s="389">
        <f>IFERROR(VLOOKUP($K$2,INDEX([1]データ蓄積!$A$16:$A$1015,MATCH($K$2,[1]データ蓄積!$A$16:$A$1015,0)):'[1]データ蓄積'!$BO$1015,54,),0)</f>
        <v>0</v>
      </c>
      <c r="CH45" s="390"/>
      <c r="CI45" s="390"/>
      <c r="CJ45" s="390"/>
      <c r="CK45" s="391"/>
      <c r="CL45" s="70" t="str">
        <f>IFERROR(IF(VLOOKUP($K$2,INDEX([1]データ蓄積!$A$16:$A$1015,MATCH($K$2,[1]データ蓄積!$A$16:$A$1015,0)):'[1]データ蓄積'!$BQ$1015,62,)="園地管理軌道施設",VLOOKUP($K$2,INDEX([1]データ蓄積!$A$16:$A$1015,MATCH($K$2,[1]データ蓄積!$A$16:$A$1015,0)):'[1]データ蓄積'!$BQ$1015,68,),IF(VLOOKUP($K$2,INDEX([1]データ蓄積!$A$16:$A$1015,MATCH($K$2,[1]データ蓄積!$A$16:$A$1015,0)):'[1]データ蓄積'!$BQ$1015,64,)="園地管理軌道施設",VLOOKUP($K$2,INDEX([1]データ蓄積!$A$16:$A$1015,MATCH($K$2,[1]データ蓄積!$A$16:$A$1015,0)):'[1]データ蓄積'!$BQ$1015,69,),"")),"")</f>
        <v/>
      </c>
      <c r="CM45" s="402"/>
      <c r="CN45" s="403"/>
      <c r="CO45" s="403"/>
      <c r="CP45" s="403"/>
      <c r="CQ45" s="403"/>
      <c r="CR45" s="403"/>
      <c r="CS45" s="403"/>
      <c r="CT45" s="317"/>
      <c r="CU45" s="212">
        <f>IFERROR(VLOOKUP($K$2,INDEX([1]データ蓄積!$A$16:$A$1015,MATCH($K$2,[1]データ蓄積!$A$16:$A$1015,0)):'[1]データ蓄積'!$BO$1015,55,),0)</f>
        <v>0</v>
      </c>
      <c r="CV45" s="213"/>
      <c r="CW45" s="213"/>
      <c r="CX45" s="213"/>
      <c r="CY45" s="213"/>
      <c r="CZ45" s="213"/>
      <c r="DA45" s="213"/>
      <c r="DB45" s="95" t="s">
        <v>59</v>
      </c>
      <c r="DC45" s="351"/>
      <c r="DD45" s="223"/>
      <c r="DE45" s="223"/>
      <c r="DF45" s="223"/>
      <c r="DG45" s="223"/>
      <c r="DH45" s="224"/>
      <c r="DI45" s="246" t="s">
        <v>77</v>
      </c>
      <c r="DJ45" s="247"/>
      <c r="DK45" s="245"/>
      <c r="DL45" s="248">
        <f>IFERROR(IF(BY45=0,0,VLOOKUP($K$2,INDEX([1]データ蓄積!$A$16:$A$1015,MATCH($K$2,[1]データ蓄積!$A$16:$A$1015,0)):'[1]データ蓄積'!$BO$1015,25,)),"")</f>
        <v>0</v>
      </c>
      <c r="DM45" s="249"/>
      <c r="DN45" s="249"/>
      <c r="DO45" s="249"/>
      <c r="DP45" s="249"/>
      <c r="DQ45" s="249"/>
      <c r="DR45" s="249"/>
      <c r="DS45" s="250"/>
      <c r="DT45" s="219">
        <f t="shared" si="2"/>
        <v>0</v>
      </c>
      <c r="DU45" s="220"/>
      <c r="DV45" s="220"/>
      <c r="DW45" s="220"/>
      <c r="DX45" s="220"/>
      <c r="DY45" s="220"/>
      <c r="DZ45" s="220"/>
      <c r="EA45" s="97" t="s">
        <v>63</v>
      </c>
      <c r="EB45" s="219">
        <f t="shared" si="0"/>
        <v>0</v>
      </c>
      <c r="EC45" s="220"/>
      <c r="ED45" s="220"/>
      <c r="EE45" s="220"/>
      <c r="EF45" s="220"/>
      <c r="EG45" s="220"/>
      <c r="EH45" s="221"/>
      <c r="EI45" s="98" t="s">
        <v>65</v>
      </c>
      <c r="EJ45" s="219">
        <f t="shared" si="1"/>
        <v>0</v>
      </c>
      <c r="EK45" s="220"/>
      <c r="EL45" s="220"/>
      <c r="EM45" s="220"/>
      <c r="EN45" s="220"/>
      <c r="EO45" s="220"/>
      <c r="EP45" s="221"/>
      <c r="EQ45" s="96" t="s">
        <v>59</v>
      </c>
      <c r="ER45" s="383">
        <f>IFERROR(IF(BY45=0,0,VLOOKUP($K$2,INDEX([1]日付反映!$A$16:$A$1015,MATCH($K$2,[1]日付反映!$A$16:$A$1015,0)):'[1]日付反映'!$C$1015,2,)),"")</f>
        <v>0</v>
      </c>
      <c r="ES45" s="384"/>
      <c r="ET45" s="384"/>
      <c r="EU45" s="384"/>
      <c r="EV45" s="384"/>
      <c r="EW45" s="384"/>
      <c r="EX45" s="384"/>
      <c r="EY45" s="383">
        <f>IFERROR(IF(BY45=0,0,VLOOKUP($K$2,INDEX([1]日付反映!$A$16:$A$1015,MATCH($K$2,[1]日付反映!$A$16:$A$1015,0)):'[1]日付反映'!$C$1015,3,)),"")</f>
        <v>0</v>
      </c>
      <c r="EZ45" s="384"/>
      <c r="FA45" s="384"/>
      <c r="FB45" s="384"/>
      <c r="FC45" s="384"/>
      <c r="FD45" s="384"/>
      <c r="FE45" s="392"/>
      <c r="FF45" s="75" t="s">
        <v>62</v>
      </c>
      <c r="FG45" s="76">
        <f t="shared" si="3"/>
        <v>0</v>
      </c>
      <c r="FH45" s="77" t="s">
        <v>63</v>
      </c>
      <c r="FI45" s="75" t="s">
        <v>64</v>
      </c>
      <c r="FJ45" s="99">
        <f t="shared" si="4"/>
        <v>0</v>
      </c>
      <c r="FK45" s="118" t="s">
        <v>63</v>
      </c>
      <c r="FL45" s="492"/>
      <c r="FM45" s="495"/>
      <c r="FN45" s="80"/>
    </row>
    <row r="46" spans="2:170" s="16" customFormat="1" ht="42.95" customHeight="1" x14ac:dyDescent="0.15">
      <c r="B46" s="509"/>
      <c r="C46" s="268"/>
      <c r="D46" s="269"/>
      <c r="E46" s="481"/>
      <c r="F46" s="440"/>
      <c r="G46" s="440"/>
      <c r="H46" s="440"/>
      <c r="I46" s="440"/>
      <c r="J46" s="440"/>
      <c r="K46" s="54"/>
      <c r="L46" s="48"/>
      <c r="M46" s="48"/>
      <c r="N46" s="48"/>
      <c r="O46" s="48"/>
      <c r="P46" s="48"/>
      <c r="Q46" s="48"/>
      <c r="R46" s="48"/>
      <c r="S46" s="49"/>
      <c r="T46" s="59"/>
      <c r="U46" s="111"/>
      <c r="V46" s="111"/>
      <c r="W46" s="111"/>
      <c r="X46" s="111"/>
      <c r="Y46" s="111"/>
      <c r="Z46" s="111"/>
      <c r="AA46" s="111"/>
      <c r="AB46" s="111"/>
      <c r="AC46" s="111"/>
      <c r="AD46" s="61"/>
      <c r="AE46" s="54"/>
      <c r="AF46" s="48"/>
      <c r="AG46" s="48"/>
      <c r="AH46" s="48"/>
      <c r="AI46" s="48"/>
      <c r="AJ46" s="48"/>
      <c r="AK46" s="48"/>
      <c r="AL46" s="48"/>
      <c r="AM46" s="49"/>
      <c r="AN46" s="59"/>
      <c r="AO46" s="440"/>
      <c r="AP46" s="440"/>
      <c r="AQ46" s="440"/>
      <c r="AR46" s="440"/>
      <c r="AS46" s="440"/>
      <c r="AT46" s="440"/>
      <c r="AU46" s="440"/>
      <c r="AV46" s="440"/>
      <c r="AW46" s="440"/>
      <c r="AX46" s="60"/>
      <c r="AY46" s="407"/>
      <c r="AZ46" s="408"/>
      <c r="BA46" s="408"/>
      <c r="BB46" s="408"/>
      <c r="BC46" s="408"/>
      <c r="BD46" s="408"/>
      <c r="BE46" s="408"/>
      <c r="BF46" s="408"/>
      <c r="BG46" s="408"/>
      <c r="BH46" s="408"/>
      <c r="BI46" s="408"/>
      <c r="BJ46" s="408"/>
      <c r="BK46" s="408"/>
      <c r="BL46" s="409"/>
      <c r="BM46" s="386"/>
      <c r="BN46" s="308"/>
      <c r="BO46" s="308"/>
      <c r="BP46" s="308"/>
      <c r="BQ46" s="308"/>
      <c r="BR46" s="308"/>
      <c r="BS46" s="308"/>
      <c r="BT46" s="388"/>
      <c r="BU46" s="393" t="s">
        <v>42</v>
      </c>
      <c r="BV46" s="394"/>
      <c r="BW46" s="394"/>
      <c r="BX46" s="395"/>
      <c r="BY46" s="275">
        <f>IFERROR(VLOOKUP($K$2,INDEX([1]データ蓄積!$A$16:$A$1015,MATCH($K$2,[1]データ蓄積!$A$16:$A$1015,0)+1):'[1]データ蓄積'!$BO$1015,53,),0)</f>
        <v>0</v>
      </c>
      <c r="BZ46" s="396"/>
      <c r="CA46" s="396"/>
      <c r="CB46" s="396"/>
      <c r="CC46" s="396"/>
      <c r="CD46" s="396"/>
      <c r="CE46" s="396"/>
      <c r="CF46" s="101" t="s">
        <v>57</v>
      </c>
      <c r="CG46" s="272">
        <f>IFERROR(VLOOKUP($K$2,INDEX([1]データ蓄積!$A$16:$A$1015,MATCH($K$2,[1]データ蓄積!$A$16:$A$1015,0)+1):'[1]データ蓄積'!$BO$1015,54,),0)</f>
        <v>0</v>
      </c>
      <c r="CH46" s="273"/>
      <c r="CI46" s="273"/>
      <c r="CJ46" s="273"/>
      <c r="CK46" s="274"/>
      <c r="CL46" s="85" t="str">
        <f>IFERROR(IF(VLOOKUP($K$2,INDEX([1]データ蓄積!$A$16:$A$1015,MATCH($K$2,[1]データ蓄積!$A$16:$A$1015,0)+1):'[1]データ蓄積'!$BQ$1015,62,)="園地管理軌道施設",VLOOKUP($K$2,INDEX([1]データ蓄積!$A$16:$A$1015,MATCH($K$2,[1]データ蓄積!$A$16:$A$1015,0)+1):'[1]データ蓄積'!$BQ$1015,68,),IF(VLOOKUP($K$2,INDEX([1]データ蓄積!$A$16:$A$1015,MATCH($K$2,[1]データ蓄積!$A$16:$A$1015,0)+1):'[1]データ蓄積'!$BQ$1015,64,)="園地管理軌道施設",VLOOKUP($K$2,INDEX([1]データ蓄積!$A$16:$A$1015,MATCH($K$2,[1]データ蓄積!$A$16:$A$1015,0)+1):'[1]データ蓄積'!$BQ$1015,69,),"")),"")</f>
        <v/>
      </c>
      <c r="CM46" s="397"/>
      <c r="CN46" s="398"/>
      <c r="CO46" s="398"/>
      <c r="CP46" s="398"/>
      <c r="CQ46" s="398"/>
      <c r="CR46" s="398"/>
      <c r="CS46" s="398"/>
      <c r="CT46" s="279"/>
      <c r="CU46" s="275">
        <f>IFERROR(VLOOKUP($K$2,INDEX([1]データ蓄積!$A$16:$A$1015,MATCH($K$2,[1]データ蓄積!$A$16:$A$1015,0)+1):'[1]データ蓄積'!$BO$1015,55,),0)</f>
        <v>0</v>
      </c>
      <c r="CV46" s="396"/>
      <c r="CW46" s="396"/>
      <c r="CX46" s="396"/>
      <c r="CY46" s="396"/>
      <c r="CZ46" s="396"/>
      <c r="DA46" s="396"/>
      <c r="DB46" s="102" t="s">
        <v>59</v>
      </c>
      <c r="DC46" s="399"/>
      <c r="DD46" s="400"/>
      <c r="DE46" s="400"/>
      <c r="DF46" s="400"/>
      <c r="DG46" s="400"/>
      <c r="DH46" s="401"/>
      <c r="DI46" s="377" t="s">
        <v>77</v>
      </c>
      <c r="DJ46" s="378"/>
      <c r="DK46" s="379"/>
      <c r="DL46" s="286">
        <f>IFERROR(IF(BY46=0,0,VLOOKUP($K$2,INDEX([1]データ蓄積!$A$16:$A$1015,MATCH($K$2,[1]データ蓄積!$A$16:$A$1015,0)+1):'[1]データ蓄積'!$BO$1015,25,)),"")</f>
        <v>0</v>
      </c>
      <c r="DM46" s="287"/>
      <c r="DN46" s="287"/>
      <c r="DO46" s="287"/>
      <c r="DP46" s="287"/>
      <c r="DQ46" s="287"/>
      <c r="DR46" s="287"/>
      <c r="DS46" s="288"/>
      <c r="DT46" s="298">
        <f t="shared" si="2"/>
        <v>0</v>
      </c>
      <c r="DU46" s="299"/>
      <c r="DV46" s="299"/>
      <c r="DW46" s="299"/>
      <c r="DX46" s="299"/>
      <c r="DY46" s="299"/>
      <c r="DZ46" s="299"/>
      <c r="EA46" s="104" t="s">
        <v>63</v>
      </c>
      <c r="EB46" s="298">
        <f t="shared" si="0"/>
        <v>0</v>
      </c>
      <c r="EC46" s="299"/>
      <c r="ED46" s="299"/>
      <c r="EE46" s="299"/>
      <c r="EF46" s="299"/>
      <c r="EG46" s="299"/>
      <c r="EH46" s="300"/>
      <c r="EI46" s="105" t="s">
        <v>65</v>
      </c>
      <c r="EJ46" s="298">
        <f t="shared" si="1"/>
        <v>0</v>
      </c>
      <c r="EK46" s="299"/>
      <c r="EL46" s="299"/>
      <c r="EM46" s="299"/>
      <c r="EN46" s="299"/>
      <c r="EO46" s="299"/>
      <c r="EP46" s="300"/>
      <c r="EQ46" s="103" t="s">
        <v>59</v>
      </c>
      <c r="ER46" s="301">
        <f>IFERROR(IF(BY46=0,0,VLOOKUP($K$2,INDEX([1]日付反映!$A$16:$A$1015,MATCH($K$2,[1]日付反映!$A$16:$A$1015,0)+1):'[1]日付反映'!$C$1015,2,)),"")</f>
        <v>0</v>
      </c>
      <c r="ES46" s="302"/>
      <c r="ET46" s="302"/>
      <c r="EU46" s="302"/>
      <c r="EV46" s="302"/>
      <c r="EW46" s="302"/>
      <c r="EX46" s="302"/>
      <c r="EY46" s="301">
        <f>IFERROR(IF(BY46=0,0,VLOOKUP($K$2,INDEX([1]日付反映!$A$16:$A$1015,MATCH($K$2,[1]日付反映!$A$16:$A$1015,0)+1):'[1]日付反映'!$C$1015,3,)),"")</f>
        <v>0</v>
      </c>
      <c r="EZ46" s="302"/>
      <c r="FA46" s="302"/>
      <c r="FB46" s="302"/>
      <c r="FC46" s="302"/>
      <c r="FD46" s="302"/>
      <c r="FE46" s="303"/>
      <c r="FF46" s="89" t="s">
        <v>66</v>
      </c>
      <c r="FG46" s="90">
        <f t="shared" si="3"/>
        <v>0</v>
      </c>
      <c r="FH46" s="91" t="s">
        <v>63</v>
      </c>
      <c r="FI46" s="89" t="s">
        <v>67</v>
      </c>
      <c r="FJ46" s="106">
        <f t="shared" si="4"/>
        <v>0</v>
      </c>
      <c r="FK46" s="91" t="s">
        <v>63</v>
      </c>
      <c r="FL46" s="492"/>
      <c r="FM46" s="495"/>
      <c r="FN46" s="80"/>
    </row>
    <row r="47" spans="2:170" s="16" customFormat="1" ht="42.95" customHeight="1" x14ac:dyDescent="0.15">
      <c r="B47" s="509"/>
      <c r="C47" s="268"/>
      <c r="D47" s="269"/>
      <c r="E47" s="481"/>
      <c r="F47" s="440"/>
      <c r="G47" s="440"/>
      <c r="H47" s="440"/>
      <c r="I47" s="440"/>
      <c r="J47" s="440"/>
      <c r="K47" s="54"/>
      <c r="L47" s="48"/>
      <c r="M47" s="48"/>
      <c r="N47" s="48"/>
      <c r="O47" s="48"/>
      <c r="P47" s="48"/>
      <c r="Q47" s="48"/>
      <c r="R47" s="48"/>
      <c r="S47" s="49"/>
      <c r="T47" s="59"/>
      <c r="U47" s="81"/>
      <c r="V47" s="81"/>
      <c r="W47" s="81"/>
      <c r="X47" s="81"/>
      <c r="Y47" s="81"/>
      <c r="Z47" s="81"/>
      <c r="AA47" s="81"/>
      <c r="AB47" s="81"/>
      <c r="AC47" s="81"/>
      <c r="AD47" s="61"/>
      <c r="AE47" s="54"/>
      <c r="AF47" s="48"/>
      <c r="AG47" s="48"/>
      <c r="AH47" s="48"/>
      <c r="AI47" s="48"/>
      <c r="AJ47" s="48"/>
      <c r="AK47" s="48"/>
      <c r="AL47" s="48"/>
      <c r="AM47" s="49"/>
      <c r="AN47" s="59"/>
      <c r="AO47" s="440"/>
      <c r="AP47" s="440"/>
      <c r="AQ47" s="440"/>
      <c r="AR47" s="440"/>
      <c r="AS47" s="440"/>
      <c r="AT47" s="440"/>
      <c r="AU47" s="440"/>
      <c r="AV47" s="440"/>
      <c r="AW47" s="440"/>
      <c r="AX47" s="60"/>
      <c r="AY47" s="407"/>
      <c r="AZ47" s="408"/>
      <c r="BA47" s="408"/>
      <c r="BB47" s="408"/>
      <c r="BC47" s="408"/>
      <c r="BD47" s="408"/>
      <c r="BE47" s="408"/>
      <c r="BF47" s="408"/>
      <c r="BG47" s="408"/>
      <c r="BH47" s="408"/>
      <c r="BI47" s="408"/>
      <c r="BJ47" s="408"/>
      <c r="BK47" s="408"/>
      <c r="BL47" s="409"/>
      <c r="BM47" s="385" t="s">
        <v>54</v>
      </c>
      <c r="BN47" s="305" t="s">
        <v>86</v>
      </c>
      <c r="BO47" s="305"/>
      <c r="BP47" s="305"/>
      <c r="BQ47" s="305"/>
      <c r="BR47" s="305"/>
      <c r="BS47" s="305"/>
      <c r="BT47" s="387" t="s">
        <v>56</v>
      </c>
      <c r="BU47" s="209" t="s">
        <v>26</v>
      </c>
      <c r="BV47" s="210"/>
      <c r="BW47" s="210"/>
      <c r="BX47" s="211"/>
      <c r="BY47" s="212">
        <f>IFERROR(VLOOKUP($K$2,INDEX([1]データ蓄積!$A$16:$A$1015,MATCH($K$2,[1]データ蓄積!$A$16:$A$1015,0)):'[1]データ蓄積'!$BO$1015,56,),0)</f>
        <v>0</v>
      </c>
      <c r="BZ47" s="213"/>
      <c r="CA47" s="213"/>
      <c r="CB47" s="213"/>
      <c r="CC47" s="213"/>
      <c r="CD47" s="213"/>
      <c r="CE47" s="213"/>
      <c r="CF47" s="94" t="s">
        <v>57</v>
      </c>
      <c r="CG47" s="389">
        <f>IFERROR(VLOOKUP($K$2,INDEX([1]データ蓄積!$A$16:$A$1015,MATCH($K$2,[1]データ蓄積!$A$16:$A$1015,0)):'[1]データ蓄積'!$BO$1015,57,),0)</f>
        <v>0</v>
      </c>
      <c r="CH47" s="390"/>
      <c r="CI47" s="390"/>
      <c r="CJ47" s="390"/>
      <c r="CK47" s="391"/>
      <c r="CL47" s="70" t="str">
        <f>IFERROR(IF(VLOOKUP($K$2,INDEX([1]データ蓄積!$A$16:$A$1015,MATCH($K$2,[1]データ蓄積!$A$16:$A$1015,0)):'[1]データ蓄積'!$BQ$1015,62,)="防霜（ファン）",VLOOKUP($K$2,INDEX([1]データ蓄積!$A$16:$A$1015,MATCH($K$2,[1]データ蓄積!$A$16:$A$1015,0)):'[1]データ蓄積'!$BQ$1015,68,),IF(VLOOKUP($K$2,INDEX([1]データ蓄積!$A$16:$A$1015,MATCH($K$2,[1]データ蓄積!$A$16:$A$1015,0)):'[1]データ蓄積'!$BQ$1015,64,)="防霜（ファン）",VLOOKUP($K$2,INDEX([1]データ蓄積!$A$16:$A$1015,MATCH($K$2,[1]データ蓄積!$A$16:$A$1015,0)):'[1]データ蓄積'!$BQ$1015,69,),"")),"")</f>
        <v/>
      </c>
      <c r="CM47" s="402"/>
      <c r="CN47" s="403"/>
      <c r="CO47" s="403"/>
      <c r="CP47" s="403"/>
      <c r="CQ47" s="403"/>
      <c r="CR47" s="403"/>
      <c r="CS47" s="403"/>
      <c r="CT47" s="317"/>
      <c r="CU47" s="212">
        <f>IFERROR(VLOOKUP($K$2,INDEX([1]データ蓄積!$A$16:$A$1015,MATCH($K$2,[1]データ蓄積!$A$16:$A$1015,0)):'[1]データ蓄積'!$BO$1015,58,),0)</f>
        <v>0</v>
      </c>
      <c r="CV47" s="213"/>
      <c r="CW47" s="213"/>
      <c r="CX47" s="213"/>
      <c r="CY47" s="213"/>
      <c r="CZ47" s="213"/>
      <c r="DA47" s="213"/>
      <c r="DB47" s="95" t="s">
        <v>59</v>
      </c>
      <c r="DC47" s="351"/>
      <c r="DD47" s="223"/>
      <c r="DE47" s="223"/>
      <c r="DF47" s="223"/>
      <c r="DG47" s="223"/>
      <c r="DH47" s="224"/>
      <c r="DI47" s="246" t="s">
        <v>77</v>
      </c>
      <c r="DJ47" s="247"/>
      <c r="DK47" s="245"/>
      <c r="DL47" s="248">
        <f>IFERROR(IF(BY47=0,0,VLOOKUP($K$2,INDEX([1]データ蓄積!$A$16:$A$1015,MATCH($K$2,[1]データ蓄積!$A$16:$A$1015,0)):'[1]データ蓄積'!$BO$1015,25,)),"")</f>
        <v>0</v>
      </c>
      <c r="DM47" s="249"/>
      <c r="DN47" s="249"/>
      <c r="DO47" s="249"/>
      <c r="DP47" s="249"/>
      <c r="DQ47" s="249"/>
      <c r="DR47" s="249"/>
      <c r="DS47" s="250"/>
      <c r="DT47" s="219">
        <f t="shared" si="2"/>
        <v>0</v>
      </c>
      <c r="DU47" s="220"/>
      <c r="DV47" s="220"/>
      <c r="DW47" s="220"/>
      <c r="DX47" s="220"/>
      <c r="DY47" s="220"/>
      <c r="DZ47" s="220"/>
      <c r="EA47" s="97" t="s">
        <v>63</v>
      </c>
      <c r="EB47" s="219">
        <f t="shared" si="0"/>
        <v>0</v>
      </c>
      <c r="EC47" s="220"/>
      <c r="ED47" s="220"/>
      <c r="EE47" s="220"/>
      <c r="EF47" s="220"/>
      <c r="EG47" s="220"/>
      <c r="EH47" s="221"/>
      <c r="EI47" s="98" t="s">
        <v>65</v>
      </c>
      <c r="EJ47" s="219">
        <f t="shared" si="1"/>
        <v>0</v>
      </c>
      <c r="EK47" s="220"/>
      <c r="EL47" s="220"/>
      <c r="EM47" s="220"/>
      <c r="EN47" s="220"/>
      <c r="EO47" s="220"/>
      <c r="EP47" s="221"/>
      <c r="EQ47" s="96" t="s">
        <v>59</v>
      </c>
      <c r="ER47" s="383">
        <f>IFERROR(IF(BY47=0,0,VLOOKUP($K$2,INDEX([1]日付反映!$A$16:$A$1015,MATCH($K$2,[1]日付反映!$A$16:$A$1015,0)):'[1]日付反映'!$C$1015,2,)),"")</f>
        <v>0</v>
      </c>
      <c r="ES47" s="384"/>
      <c r="ET47" s="384"/>
      <c r="EU47" s="384"/>
      <c r="EV47" s="384"/>
      <c r="EW47" s="384"/>
      <c r="EX47" s="384"/>
      <c r="EY47" s="383">
        <f>IFERROR(IF(BY47=0,0,VLOOKUP($K$2,INDEX([1]日付反映!$A$16:$A$1015,MATCH($K$2,[1]日付反映!$A$16:$A$1015,0)):'[1]日付反映'!$C$1015,3,)),"")</f>
        <v>0</v>
      </c>
      <c r="EZ47" s="384"/>
      <c r="FA47" s="384"/>
      <c r="FB47" s="384"/>
      <c r="FC47" s="384"/>
      <c r="FD47" s="384"/>
      <c r="FE47" s="392"/>
      <c r="FF47" s="75" t="s">
        <v>62</v>
      </c>
      <c r="FG47" s="76">
        <f t="shared" si="3"/>
        <v>0</v>
      </c>
      <c r="FH47" s="77" t="s">
        <v>63</v>
      </c>
      <c r="FI47" s="75" t="s">
        <v>64</v>
      </c>
      <c r="FJ47" s="99">
        <f t="shared" si="4"/>
        <v>0</v>
      </c>
      <c r="FK47" s="79" t="s">
        <v>63</v>
      </c>
      <c r="FL47" s="492"/>
      <c r="FM47" s="495"/>
      <c r="FN47" s="80"/>
    </row>
    <row r="48" spans="2:170" s="16" customFormat="1" ht="42.95" customHeight="1" x14ac:dyDescent="0.15">
      <c r="B48" s="509"/>
      <c r="C48" s="268"/>
      <c r="D48" s="269"/>
      <c r="E48" s="481"/>
      <c r="F48" s="440"/>
      <c r="G48" s="440"/>
      <c r="H48" s="440"/>
      <c r="I48" s="440"/>
      <c r="J48" s="440"/>
      <c r="K48" s="54"/>
      <c r="L48" s="48"/>
      <c r="M48" s="48"/>
      <c r="N48" s="48"/>
      <c r="O48" s="48"/>
      <c r="P48" s="48"/>
      <c r="Q48" s="48"/>
      <c r="R48" s="48"/>
      <c r="S48" s="49"/>
      <c r="T48" s="59"/>
      <c r="U48" s="81"/>
      <c r="V48" s="81"/>
      <c r="W48" s="81"/>
      <c r="X48" s="81"/>
      <c r="Y48" s="81"/>
      <c r="Z48" s="81"/>
      <c r="AA48" s="81"/>
      <c r="AB48" s="81"/>
      <c r="AC48" s="81"/>
      <c r="AD48" s="61"/>
      <c r="AE48" s="54"/>
      <c r="AF48" s="48"/>
      <c r="AG48" s="48"/>
      <c r="AH48" s="48"/>
      <c r="AI48" s="48"/>
      <c r="AJ48" s="48"/>
      <c r="AK48" s="48"/>
      <c r="AL48" s="48"/>
      <c r="AM48" s="49"/>
      <c r="AN48" s="59"/>
      <c r="AO48" s="111"/>
      <c r="AP48" s="111"/>
      <c r="AQ48" s="111"/>
      <c r="AR48" s="111"/>
      <c r="AS48" s="111"/>
      <c r="AT48" s="111"/>
      <c r="AU48" s="111"/>
      <c r="AV48" s="111"/>
      <c r="AW48" s="111"/>
      <c r="AX48" s="60"/>
      <c r="AY48" s="407"/>
      <c r="AZ48" s="408"/>
      <c r="BA48" s="408"/>
      <c r="BB48" s="408"/>
      <c r="BC48" s="408"/>
      <c r="BD48" s="408"/>
      <c r="BE48" s="408"/>
      <c r="BF48" s="408"/>
      <c r="BG48" s="408"/>
      <c r="BH48" s="408"/>
      <c r="BI48" s="408"/>
      <c r="BJ48" s="408"/>
      <c r="BK48" s="408"/>
      <c r="BL48" s="409"/>
      <c r="BM48" s="386"/>
      <c r="BN48" s="308"/>
      <c r="BO48" s="308"/>
      <c r="BP48" s="308"/>
      <c r="BQ48" s="308"/>
      <c r="BR48" s="308"/>
      <c r="BS48" s="308"/>
      <c r="BT48" s="388"/>
      <c r="BU48" s="393" t="s">
        <v>42</v>
      </c>
      <c r="BV48" s="394"/>
      <c r="BW48" s="394"/>
      <c r="BX48" s="395"/>
      <c r="BY48" s="275">
        <f>IFERROR(VLOOKUP($K$2,INDEX([1]データ蓄積!$A$16:$A$1015,MATCH($K$2,[1]データ蓄積!$A$16:$A$1015,0)+1):'[1]データ蓄積'!$BO$1015,56,),0)</f>
        <v>0</v>
      </c>
      <c r="BZ48" s="396"/>
      <c r="CA48" s="396"/>
      <c r="CB48" s="396"/>
      <c r="CC48" s="396"/>
      <c r="CD48" s="396"/>
      <c r="CE48" s="396"/>
      <c r="CF48" s="101" t="s">
        <v>57</v>
      </c>
      <c r="CG48" s="272">
        <f>IFERROR(VLOOKUP($K$2,INDEX([1]データ蓄積!$A$16:$A$1015,MATCH($K$2,[1]データ蓄積!$A$16:$A$1015,0)+1):'[1]データ蓄積'!$BO$1015,57,),0)</f>
        <v>0</v>
      </c>
      <c r="CH48" s="273"/>
      <c r="CI48" s="273"/>
      <c r="CJ48" s="273"/>
      <c r="CK48" s="274"/>
      <c r="CL48" s="85" t="str">
        <f>IFERROR(IF(VLOOKUP($K$2,INDEX([1]データ蓄積!$A$16:$A$1015,MATCH($K$2,[1]データ蓄積!$A$16:$A$1015,0)+1):'[1]データ蓄積'!$BQ$1015,62,)="防霜（ファン）",VLOOKUP($K$2,INDEX([1]データ蓄積!$A$16:$A$1015,MATCH($K$2,[1]データ蓄積!$A$16:$A$1015,0)+1):'[1]データ蓄積'!$BQ$1015,68,),IF(VLOOKUP($K$2,INDEX([1]データ蓄積!$A$16:$A$1015,MATCH($K$2,[1]データ蓄積!$A$16:$A$1015,0)+1):'[1]データ蓄積'!$BQ$1015,64,)="防霜（ファン）",VLOOKUP($K$2,INDEX([1]データ蓄積!$A$16:$A$1015,MATCH($K$2,[1]データ蓄積!$A$16:$A$1015,0)+1):'[1]データ蓄積'!$BQ$1015,69,),"")),"")</f>
        <v/>
      </c>
      <c r="CM48" s="397"/>
      <c r="CN48" s="398"/>
      <c r="CO48" s="398"/>
      <c r="CP48" s="398"/>
      <c r="CQ48" s="398"/>
      <c r="CR48" s="398"/>
      <c r="CS48" s="398"/>
      <c r="CT48" s="279"/>
      <c r="CU48" s="275">
        <f>IFERROR(VLOOKUP($K$2,INDEX([1]データ蓄積!$A$16:$A$1015,MATCH($K$2,[1]データ蓄積!$A$16:$A$1015,0)+1):'[1]データ蓄積'!$BO$1015,58,),0)</f>
        <v>0</v>
      </c>
      <c r="CV48" s="396"/>
      <c r="CW48" s="396"/>
      <c r="CX48" s="396"/>
      <c r="CY48" s="396"/>
      <c r="CZ48" s="396"/>
      <c r="DA48" s="396"/>
      <c r="DB48" s="102" t="s">
        <v>59</v>
      </c>
      <c r="DC48" s="399"/>
      <c r="DD48" s="400"/>
      <c r="DE48" s="400"/>
      <c r="DF48" s="400"/>
      <c r="DG48" s="400"/>
      <c r="DH48" s="401"/>
      <c r="DI48" s="377" t="s">
        <v>77</v>
      </c>
      <c r="DJ48" s="378"/>
      <c r="DK48" s="379"/>
      <c r="DL48" s="286">
        <f>IFERROR(IF(BY48=0,0,VLOOKUP($K$2,INDEX([1]データ蓄積!$A$16:$A$1015,MATCH($K$2,[1]データ蓄積!$A$16:$A$1015,0)+1):'[1]データ蓄積'!$BO$1015,25,)),"")</f>
        <v>0</v>
      </c>
      <c r="DM48" s="287"/>
      <c r="DN48" s="287"/>
      <c r="DO48" s="287"/>
      <c r="DP48" s="287"/>
      <c r="DQ48" s="287"/>
      <c r="DR48" s="287"/>
      <c r="DS48" s="288"/>
      <c r="DT48" s="298">
        <f t="shared" si="2"/>
        <v>0</v>
      </c>
      <c r="DU48" s="299"/>
      <c r="DV48" s="299"/>
      <c r="DW48" s="299"/>
      <c r="DX48" s="299"/>
      <c r="DY48" s="299"/>
      <c r="DZ48" s="299"/>
      <c r="EA48" s="104" t="s">
        <v>63</v>
      </c>
      <c r="EB48" s="298">
        <f t="shared" si="0"/>
        <v>0</v>
      </c>
      <c r="EC48" s="299"/>
      <c r="ED48" s="299"/>
      <c r="EE48" s="299"/>
      <c r="EF48" s="299"/>
      <c r="EG48" s="299"/>
      <c r="EH48" s="300"/>
      <c r="EI48" s="105" t="s">
        <v>65</v>
      </c>
      <c r="EJ48" s="298">
        <f t="shared" si="1"/>
        <v>0</v>
      </c>
      <c r="EK48" s="299"/>
      <c r="EL48" s="299"/>
      <c r="EM48" s="299"/>
      <c r="EN48" s="299"/>
      <c r="EO48" s="299"/>
      <c r="EP48" s="300"/>
      <c r="EQ48" s="103" t="s">
        <v>59</v>
      </c>
      <c r="ER48" s="301">
        <f>IFERROR(IF(BY48=0,0,VLOOKUP($K$2,INDEX([1]日付反映!$A$16:$A$1015,MATCH($K$2,[1]日付反映!$A$16:$A$1015,0)+1):'[1]日付反映'!$C$1015,2,)),"")</f>
        <v>0</v>
      </c>
      <c r="ES48" s="302"/>
      <c r="ET48" s="302"/>
      <c r="EU48" s="302"/>
      <c r="EV48" s="302"/>
      <c r="EW48" s="302"/>
      <c r="EX48" s="302"/>
      <c r="EY48" s="301">
        <f>IFERROR(IF(BY48=0,0,VLOOKUP($K$2,INDEX([1]日付反映!$A$16:$A$1015,MATCH($K$2,[1]日付反映!$A$16:$A$1015,0)+1):'[1]日付反映'!$C$1015,3,)),"")</f>
        <v>0</v>
      </c>
      <c r="EZ48" s="302"/>
      <c r="FA48" s="302"/>
      <c r="FB48" s="302"/>
      <c r="FC48" s="302"/>
      <c r="FD48" s="302"/>
      <c r="FE48" s="303"/>
      <c r="FF48" s="89" t="s">
        <v>66</v>
      </c>
      <c r="FG48" s="90">
        <f t="shared" si="3"/>
        <v>0</v>
      </c>
      <c r="FH48" s="91" t="s">
        <v>63</v>
      </c>
      <c r="FI48" s="89" t="s">
        <v>67</v>
      </c>
      <c r="FJ48" s="106">
        <f t="shared" si="4"/>
        <v>0</v>
      </c>
      <c r="FK48" s="107" t="s">
        <v>63</v>
      </c>
      <c r="FL48" s="492"/>
      <c r="FM48" s="495"/>
      <c r="FN48" s="80"/>
    </row>
    <row r="49" spans="2:170" s="16" customFormat="1" ht="42.95" customHeight="1" x14ac:dyDescent="0.15">
      <c r="B49" s="509"/>
      <c r="C49" s="268"/>
      <c r="D49" s="269"/>
      <c r="E49" s="481"/>
      <c r="F49" s="440"/>
      <c r="G49" s="440"/>
      <c r="H49" s="440"/>
      <c r="I49" s="440"/>
      <c r="J49" s="440"/>
      <c r="K49" s="54"/>
      <c r="L49" s="48"/>
      <c r="M49" s="48"/>
      <c r="N49" s="48"/>
      <c r="O49" s="48"/>
      <c r="P49" s="48"/>
      <c r="Q49" s="48"/>
      <c r="R49" s="48"/>
      <c r="S49" s="49"/>
      <c r="T49" s="59"/>
      <c r="U49" s="81"/>
      <c r="V49" s="81"/>
      <c r="W49" s="81"/>
      <c r="X49" s="81"/>
      <c r="Y49" s="81"/>
      <c r="Z49" s="81"/>
      <c r="AA49" s="81"/>
      <c r="AB49" s="81"/>
      <c r="AC49" s="81"/>
      <c r="AD49" s="61"/>
      <c r="AE49" s="54"/>
      <c r="AF49" s="48"/>
      <c r="AG49" s="48"/>
      <c r="AH49" s="48"/>
      <c r="AI49" s="48"/>
      <c r="AJ49" s="48"/>
      <c r="AK49" s="48"/>
      <c r="AL49" s="48"/>
      <c r="AM49" s="49"/>
      <c r="AN49" s="59"/>
      <c r="AO49" s="81"/>
      <c r="AP49" s="81"/>
      <c r="AQ49" s="81"/>
      <c r="AR49" s="81"/>
      <c r="AS49" s="81"/>
      <c r="AT49" s="81"/>
      <c r="AU49" s="81"/>
      <c r="AV49" s="81"/>
      <c r="AW49" s="81"/>
      <c r="AX49" s="60"/>
      <c r="AY49" s="407"/>
      <c r="AZ49" s="408"/>
      <c r="BA49" s="408"/>
      <c r="BB49" s="408"/>
      <c r="BC49" s="408"/>
      <c r="BD49" s="408"/>
      <c r="BE49" s="408"/>
      <c r="BF49" s="408"/>
      <c r="BG49" s="408"/>
      <c r="BH49" s="408"/>
      <c r="BI49" s="408"/>
      <c r="BJ49" s="408"/>
      <c r="BK49" s="408"/>
      <c r="BL49" s="409"/>
      <c r="BM49" s="385" t="s">
        <v>54</v>
      </c>
      <c r="BN49" s="305" t="s">
        <v>87</v>
      </c>
      <c r="BO49" s="305"/>
      <c r="BP49" s="305"/>
      <c r="BQ49" s="305"/>
      <c r="BR49" s="305"/>
      <c r="BS49" s="305"/>
      <c r="BT49" s="387" t="s">
        <v>56</v>
      </c>
      <c r="BU49" s="209" t="s">
        <v>26</v>
      </c>
      <c r="BV49" s="210"/>
      <c r="BW49" s="210"/>
      <c r="BX49" s="211"/>
      <c r="BY49" s="212">
        <f>IFERROR(VLOOKUP($K$2,INDEX([1]データ蓄積!$A$16:$A$1015,MATCH($K$2,[1]データ蓄積!$A$16:$A$1015,0)):'[1]データ蓄積'!$BO$1015,59,),0)</f>
        <v>0</v>
      </c>
      <c r="BZ49" s="213"/>
      <c r="CA49" s="213"/>
      <c r="CB49" s="213"/>
      <c r="CC49" s="213"/>
      <c r="CD49" s="213"/>
      <c r="CE49" s="213"/>
      <c r="CF49" s="94" t="s">
        <v>57</v>
      </c>
      <c r="CG49" s="389">
        <f>IFERROR(VLOOKUP($K$2,INDEX([1]データ蓄積!$A$16:$A$1015,MATCH($K$2,[1]データ蓄積!$A$16:$A$1015,0)):'[1]データ蓄積'!$BO$1015,60,),0)</f>
        <v>0</v>
      </c>
      <c r="CH49" s="390"/>
      <c r="CI49" s="390"/>
      <c r="CJ49" s="390"/>
      <c r="CK49" s="391"/>
      <c r="CL49" s="70" t="str">
        <f>IFERROR(IF(VLOOKUP($K$2,INDEX([1]データ蓄積!$A$16:$A$1015,MATCH($K$2,[1]データ蓄積!$A$16:$A$1015,0)):'[1]データ蓄積'!$BQ$1015,62,)="防風（ネット等）",VLOOKUP($K$2,INDEX([1]データ蓄積!$A$16:$A$1015,MATCH($K$2,[1]データ蓄積!$A$16:$A$1015,0)):'[1]データ蓄積'!$BQ$1015,68,),IF(VLOOKUP($K$2,INDEX([1]データ蓄積!$A$16:$A$1015,MATCH($K$2,[1]データ蓄積!$A$16:$A$1015,0)):'[1]データ蓄積'!$BQ$1015,64,)="防風（ネット等）",VLOOKUP($K$2,INDEX([1]データ蓄積!$A$16:$A$1015,MATCH($K$2,[1]データ蓄積!$A$16:$A$1015,0)):'[1]データ蓄積'!$BQ$1015,69,),"")),"")</f>
        <v/>
      </c>
      <c r="CM49" s="402"/>
      <c r="CN49" s="403"/>
      <c r="CO49" s="403"/>
      <c r="CP49" s="403"/>
      <c r="CQ49" s="403"/>
      <c r="CR49" s="403"/>
      <c r="CS49" s="403"/>
      <c r="CT49" s="317"/>
      <c r="CU49" s="212">
        <f>IFERROR(VLOOKUP($K$2,INDEX([1]データ蓄積!$A$16:$A$1015,MATCH($K$2,[1]データ蓄積!$A$16:$A$1015,0)):'[1]データ蓄積'!$BO$1015,61,),0)</f>
        <v>0</v>
      </c>
      <c r="CV49" s="213"/>
      <c r="CW49" s="213"/>
      <c r="CX49" s="213"/>
      <c r="CY49" s="213"/>
      <c r="CZ49" s="213"/>
      <c r="DA49" s="213"/>
      <c r="DB49" s="95" t="s">
        <v>59</v>
      </c>
      <c r="DC49" s="351"/>
      <c r="DD49" s="223"/>
      <c r="DE49" s="223"/>
      <c r="DF49" s="223"/>
      <c r="DG49" s="223"/>
      <c r="DH49" s="224"/>
      <c r="DI49" s="246" t="s">
        <v>77</v>
      </c>
      <c r="DJ49" s="247"/>
      <c r="DK49" s="245"/>
      <c r="DL49" s="248">
        <f>IFERROR(IF(BY49=0,0,VLOOKUP($K$2,INDEX([1]データ蓄積!$A$16:$A$1015,MATCH($K$2,[1]データ蓄積!$A$16:$A$1015,0)):'[1]データ蓄積'!$BO$1015,25,)),"")</f>
        <v>0</v>
      </c>
      <c r="DM49" s="249"/>
      <c r="DN49" s="249"/>
      <c r="DO49" s="249"/>
      <c r="DP49" s="249"/>
      <c r="DQ49" s="249"/>
      <c r="DR49" s="249"/>
      <c r="DS49" s="250"/>
      <c r="DT49" s="219">
        <f t="shared" si="2"/>
        <v>0</v>
      </c>
      <c r="DU49" s="220"/>
      <c r="DV49" s="220"/>
      <c r="DW49" s="220"/>
      <c r="DX49" s="220"/>
      <c r="DY49" s="220"/>
      <c r="DZ49" s="220"/>
      <c r="EA49" s="97" t="s">
        <v>63</v>
      </c>
      <c r="EB49" s="219">
        <f t="shared" si="0"/>
        <v>0</v>
      </c>
      <c r="EC49" s="220"/>
      <c r="ED49" s="220"/>
      <c r="EE49" s="220"/>
      <c r="EF49" s="220"/>
      <c r="EG49" s="220"/>
      <c r="EH49" s="221"/>
      <c r="EI49" s="98" t="s">
        <v>65</v>
      </c>
      <c r="EJ49" s="219">
        <f t="shared" si="1"/>
        <v>0</v>
      </c>
      <c r="EK49" s="220"/>
      <c r="EL49" s="220"/>
      <c r="EM49" s="220"/>
      <c r="EN49" s="220"/>
      <c r="EO49" s="220"/>
      <c r="EP49" s="221"/>
      <c r="EQ49" s="96" t="s">
        <v>59</v>
      </c>
      <c r="ER49" s="383">
        <f>IFERROR(IF(BY49=0,0,VLOOKUP($K$2,INDEX([1]日付反映!$A$16:$A$1015,MATCH($K$2,[1]日付反映!$A$16:$A$1015,0)):'[1]日付反映'!$C$1015,2,)),"")</f>
        <v>0</v>
      </c>
      <c r="ES49" s="384"/>
      <c r="ET49" s="384"/>
      <c r="EU49" s="384"/>
      <c r="EV49" s="384"/>
      <c r="EW49" s="384"/>
      <c r="EX49" s="384"/>
      <c r="EY49" s="383">
        <f>IFERROR(IF(BY49=0,0,VLOOKUP($K$2,INDEX([1]日付反映!$A$16:$A$1015,MATCH($K$2,[1]日付反映!$A$16:$A$1015,0)):'[1]日付反映'!$C$1015,3,)),"")</f>
        <v>0</v>
      </c>
      <c r="EZ49" s="384"/>
      <c r="FA49" s="384"/>
      <c r="FB49" s="384"/>
      <c r="FC49" s="384"/>
      <c r="FD49" s="384"/>
      <c r="FE49" s="392"/>
      <c r="FF49" s="75" t="s">
        <v>62</v>
      </c>
      <c r="FG49" s="76">
        <f t="shared" si="3"/>
        <v>0</v>
      </c>
      <c r="FH49" s="77" t="s">
        <v>63</v>
      </c>
      <c r="FI49" s="75" t="s">
        <v>64</v>
      </c>
      <c r="FJ49" s="99">
        <f t="shared" si="4"/>
        <v>0</v>
      </c>
      <c r="FK49" s="118" t="s">
        <v>63</v>
      </c>
      <c r="FL49" s="492"/>
      <c r="FM49" s="495"/>
      <c r="FN49" s="80"/>
    </row>
    <row r="50" spans="2:170" s="16" customFormat="1" ht="42.95" customHeight="1" x14ac:dyDescent="0.15">
      <c r="B50" s="509"/>
      <c r="C50" s="268"/>
      <c r="D50" s="269"/>
      <c r="E50" s="481"/>
      <c r="F50" s="440"/>
      <c r="G50" s="440"/>
      <c r="H50" s="440"/>
      <c r="I50" s="440"/>
      <c r="J50" s="440"/>
      <c r="K50" s="54"/>
      <c r="L50" s="48"/>
      <c r="M50" s="48"/>
      <c r="N50" s="48"/>
      <c r="O50" s="48"/>
      <c r="P50" s="48"/>
      <c r="Q50" s="48"/>
      <c r="R50" s="48"/>
      <c r="S50" s="49"/>
      <c r="T50" s="59"/>
      <c r="U50" s="81"/>
      <c r="V50" s="81"/>
      <c r="W50" s="81"/>
      <c r="X50" s="81"/>
      <c r="Y50" s="81"/>
      <c r="Z50" s="81"/>
      <c r="AA50" s="81"/>
      <c r="AB50" s="81"/>
      <c r="AC50" s="81"/>
      <c r="AD50" s="61"/>
      <c r="AE50" s="54"/>
      <c r="AF50" s="48"/>
      <c r="AG50" s="48"/>
      <c r="AH50" s="48"/>
      <c r="AI50" s="48"/>
      <c r="AJ50" s="48"/>
      <c r="AK50" s="48"/>
      <c r="AL50" s="48"/>
      <c r="AM50" s="49"/>
      <c r="AN50" s="59"/>
      <c r="AO50" s="81"/>
      <c r="AP50" s="81"/>
      <c r="AQ50" s="81"/>
      <c r="AR50" s="81"/>
      <c r="AS50" s="81"/>
      <c r="AT50" s="81"/>
      <c r="AU50" s="81"/>
      <c r="AV50" s="81"/>
      <c r="AW50" s="81"/>
      <c r="AX50" s="60"/>
      <c r="AY50" s="307"/>
      <c r="AZ50" s="308"/>
      <c r="BA50" s="308"/>
      <c r="BB50" s="308"/>
      <c r="BC50" s="308"/>
      <c r="BD50" s="308"/>
      <c r="BE50" s="308"/>
      <c r="BF50" s="308"/>
      <c r="BG50" s="308"/>
      <c r="BH50" s="308"/>
      <c r="BI50" s="308"/>
      <c r="BJ50" s="308"/>
      <c r="BK50" s="308"/>
      <c r="BL50" s="309"/>
      <c r="BM50" s="386"/>
      <c r="BN50" s="308"/>
      <c r="BO50" s="308"/>
      <c r="BP50" s="308"/>
      <c r="BQ50" s="308"/>
      <c r="BR50" s="308"/>
      <c r="BS50" s="308"/>
      <c r="BT50" s="388"/>
      <c r="BU50" s="393" t="s">
        <v>42</v>
      </c>
      <c r="BV50" s="394"/>
      <c r="BW50" s="394"/>
      <c r="BX50" s="395"/>
      <c r="BY50" s="275">
        <f>IFERROR(VLOOKUP($K$2,INDEX([1]データ蓄積!$A$16:$A$1015,MATCH($K$2,[1]データ蓄積!$A$16:$A$1015,0)+1):'[1]データ蓄積'!$BO$1015,59,),0)</f>
        <v>0</v>
      </c>
      <c r="BZ50" s="396"/>
      <c r="CA50" s="396"/>
      <c r="CB50" s="396"/>
      <c r="CC50" s="396"/>
      <c r="CD50" s="396"/>
      <c r="CE50" s="396"/>
      <c r="CF50" s="101" t="s">
        <v>57</v>
      </c>
      <c r="CG50" s="272">
        <f>IFERROR(VLOOKUP($K$2,INDEX([1]データ蓄積!$A$16:$A$1015,MATCH($K$2,[1]データ蓄積!$A$16:$A$1015,0)+1):'[1]データ蓄積'!$BO$1015,60,),0)</f>
        <v>0</v>
      </c>
      <c r="CH50" s="273"/>
      <c r="CI50" s="273"/>
      <c r="CJ50" s="273"/>
      <c r="CK50" s="274"/>
      <c r="CL50" s="120" t="str">
        <f>IFERROR(IF(VLOOKUP($K$2,INDEX([1]データ蓄積!$A$16:$A$1015,MATCH($K$2,[1]データ蓄積!$A$16:$A$1015,0)+1):'[1]データ蓄積'!$BQ$1015,62,)="防風（ネット等）",VLOOKUP($K$2,INDEX([1]データ蓄積!$A$16:$A$1015,MATCH($K$2,[1]データ蓄積!$A$16:$A$1015,0)+1):'[1]データ蓄積'!$BQ$1015,68,),IF(VLOOKUP($K$2,INDEX([1]データ蓄積!$A$16:$A$1015,MATCH($K$2,[1]データ蓄積!$A$16:$A$1015,0)+1):'[1]データ蓄積'!$BQ$1015,64,)="防風（ネット等）",VLOOKUP($K$2,INDEX([1]データ蓄積!$A$16:$A$1015,MATCH($K$2,[1]データ蓄積!$A$16:$A$1015,0)+1):'[1]データ蓄積'!$BQ$1015,69,),"")),"")</f>
        <v/>
      </c>
      <c r="CM50" s="397"/>
      <c r="CN50" s="398"/>
      <c r="CO50" s="398"/>
      <c r="CP50" s="398"/>
      <c r="CQ50" s="398"/>
      <c r="CR50" s="398"/>
      <c r="CS50" s="398"/>
      <c r="CT50" s="279"/>
      <c r="CU50" s="275">
        <f>IFERROR(VLOOKUP($K$2,INDEX([1]データ蓄積!$A$16:$A$1015,MATCH($K$2,[1]データ蓄積!$A$16:$A$1015,0)+1):'[1]データ蓄積'!$BO$1015,61,),0)</f>
        <v>0</v>
      </c>
      <c r="CV50" s="396"/>
      <c r="CW50" s="396"/>
      <c r="CX50" s="396"/>
      <c r="CY50" s="396"/>
      <c r="CZ50" s="396"/>
      <c r="DA50" s="396"/>
      <c r="DB50" s="102" t="s">
        <v>59</v>
      </c>
      <c r="DC50" s="399"/>
      <c r="DD50" s="400"/>
      <c r="DE50" s="400"/>
      <c r="DF50" s="400"/>
      <c r="DG50" s="400"/>
      <c r="DH50" s="401"/>
      <c r="DI50" s="377" t="s">
        <v>77</v>
      </c>
      <c r="DJ50" s="378"/>
      <c r="DK50" s="379"/>
      <c r="DL50" s="286">
        <f>IFERROR(IF(BY50=0,0,VLOOKUP($K$2,INDEX([1]データ蓄積!$A$16:$A$1015,MATCH($K$2,[1]データ蓄積!$A$16:$A$1015,0)+1):'[1]データ蓄積'!$BO$1015,25,)),"")</f>
        <v>0</v>
      </c>
      <c r="DM50" s="287"/>
      <c r="DN50" s="287"/>
      <c r="DO50" s="287"/>
      <c r="DP50" s="287"/>
      <c r="DQ50" s="287"/>
      <c r="DR50" s="287"/>
      <c r="DS50" s="288"/>
      <c r="DT50" s="298">
        <f t="shared" si="2"/>
        <v>0</v>
      </c>
      <c r="DU50" s="299"/>
      <c r="DV50" s="299"/>
      <c r="DW50" s="299"/>
      <c r="DX50" s="299"/>
      <c r="DY50" s="299"/>
      <c r="DZ50" s="299"/>
      <c r="EA50" s="104" t="s">
        <v>63</v>
      </c>
      <c r="EB50" s="298">
        <f t="shared" si="0"/>
        <v>0</v>
      </c>
      <c r="EC50" s="299"/>
      <c r="ED50" s="299"/>
      <c r="EE50" s="299"/>
      <c r="EF50" s="299"/>
      <c r="EG50" s="299"/>
      <c r="EH50" s="300"/>
      <c r="EI50" s="105" t="s">
        <v>65</v>
      </c>
      <c r="EJ50" s="298">
        <f t="shared" si="1"/>
        <v>0</v>
      </c>
      <c r="EK50" s="299"/>
      <c r="EL50" s="299"/>
      <c r="EM50" s="299"/>
      <c r="EN50" s="299"/>
      <c r="EO50" s="299"/>
      <c r="EP50" s="300"/>
      <c r="EQ50" s="103" t="s">
        <v>59</v>
      </c>
      <c r="ER50" s="301">
        <f>IFERROR(IF(BY50=0,0,VLOOKUP($K$2,INDEX([1]日付反映!$A$16:$A$1015,MATCH($K$2,[1]日付反映!$A$16:$A$1015,0)+1):'[1]日付反映'!$C$1015,2,)),"")</f>
        <v>0</v>
      </c>
      <c r="ES50" s="302"/>
      <c r="ET50" s="302"/>
      <c r="EU50" s="302"/>
      <c r="EV50" s="302"/>
      <c r="EW50" s="302"/>
      <c r="EX50" s="302"/>
      <c r="EY50" s="301">
        <f>IFERROR(IF(BY50=0,0,VLOOKUP($K$2,INDEX([1]日付反映!$A$16:$A$1015,MATCH($K$2,[1]日付反映!$A$16:$A$1015,0)+1):'[1]日付反映'!$C$1015,3,)),"")</f>
        <v>0</v>
      </c>
      <c r="EZ50" s="302"/>
      <c r="FA50" s="302"/>
      <c r="FB50" s="302"/>
      <c r="FC50" s="302"/>
      <c r="FD50" s="302"/>
      <c r="FE50" s="303"/>
      <c r="FF50" s="121" t="s">
        <v>66</v>
      </c>
      <c r="FG50" s="122">
        <f t="shared" si="3"/>
        <v>0</v>
      </c>
      <c r="FH50" s="107" t="s">
        <v>63</v>
      </c>
      <c r="FI50" s="121" t="s">
        <v>67</v>
      </c>
      <c r="FJ50" s="106">
        <f t="shared" si="4"/>
        <v>0</v>
      </c>
      <c r="FK50" s="120" t="s">
        <v>63</v>
      </c>
      <c r="FL50" s="492"/>
      <c r="FM50" s="495"/>
      <c r="FN50" s="80"/>
    </row>
    <row r="51" spans="2:170" s="16" customFormat="1" ht="42.95" customHeight="1" x14ac:dyDescent="0.15">
      <c r="B51" s="509"/>
      <c r="C51" s="268"/>
      <c r="D51" s="269"/>
      <c r="E51" s="481"/>
      <c r="F51" s="440"/>
      <c r="G51" s="440"/>
      <c r="H51" s="440"/>
      <c r="I51" s="440"/>
      <c r="J51" s="440"/>
      <c r="K51" s="54"/>
      <c r="L51" s="48"/>
      <c r="M51" s="48"/>
      <c r="N51" s="48"/>
      <c r="O51" s="48"/>
      <c r="P51" s="48"/>
      <c r="Q51" s="48"/>
      <c r="R51" s="48"/>
      <c r="S51" s="49"/>
      <c r="T51" s="59"/>
      <c r="U51" s="81"/>
      <c r="V51" s="81"/>
      <c r="W51" s="81"/>
      <c r="X51" s="81"/>
      <c r="Y51" s="81"/>
      <c r="Z51" s="81"/>
      <c r="AA51" s="81"/>
      <c r="AB51" s="81"/>
      <c r="AC51" s="81"/>
      <c r="AD51" s="61"/>
      <c r="AE51" s="54"/>
      <c r="AF51" s="48"/>
      <c r="AG51" s="48"/>
      <c r="AH51" s="48"/>
      <c r="AI51" s="48"/>
      <c r="AJ51" s="48"/>
      <c r="AK51" s="48"/>
      <c r="AL51" s="48"/>
      <c r="AM51" s="49"/>
      <c r="AN51" s="59"/>
      <c r="AO51" s="81"/>
      <c r="AP51" s="81"/>
      <c r="AQ51" s="81"/>
      <c r="AR51" s="81"/>
      <c r="AS51" s="81"/>
      <c r="AT51" s="81"/>
      <c r="AU51" s="81"/>
      <c r="AV51" s="81"/>
      <c r="AW51" s="81"/>
      <c r="AX51" s="60"/>
      <c r="AY51" s="352" t="s">
        <v>88</v>
      </c>
      <c r="AZ51" s="353"/>
      <c r="BA51" s="353"/>
      <c r="BB51" s="353"/>
      <c r="BC51" s="353"/>
      <c r="BD51" s="353"/>
      <c r="BE51" s="353"/>
      <c r="BF51" s="353"/>
      <c r="BG51" s="353"/>
      <c r="BH51" s="353"/>
      <c r="BI51" s="353"/>
      <c r="BJ51" s="353"/>
      <c r="BK51" s="353"/>
      <c r="BL51" s="353"/>
      <c r="BM51" s="353"/>
      <c r="BN51" s="353"/>
      <c r="BO51" s="353"/>
      <c r="BP51" s="353"/>
      <c r="BQ51" s="353"/>
      <c r="BR51" s="353"/>
      <c r="BS51" s="353"/>
      <c r="BT51" s="354"/>
      <c r="BU51" s="358" t="s">
        <v>26</v>
      </c>
      <c r="BV51" s="359"/>
      <c r="BW51" s="359"/>
      <c r="BX51" s="360"/>
      <c r="BY51" s="361">
        <f>IFERROR(+BY27+BY29+BY31+BY33+BY35+BY37+BY39+BY41+BY43+BY45+BY47+BY49,0)</f>
        <v>0</v>
      </c>
      <c r="BZ51" s="362"/>
      <c r="CA51" s="362"/>
      <c r="CB51" s="362"/>
      <c r="CC51" s="362"/>
      <c r="CD51" s="362"/>
      <c r="CE51" s="362"/>
      <c r="CF51" s="123" t="s">
        <v>57</v>
      </c>
      <c r="CG51" s="363"/>
      <c r="CH51" s="364"/>
      <c r="CI51" s="364"/>
      <c r="CJ51" s="364"/>
      <c r="CK51" s="365"/>
      <c r="CL51" s="124"/>
      <c r="CM51" s="361">
        <f>+CM41+CM31+CM27</f>
        <v>0</v>
      </c>
      <c r="CN51" s="362"/>
      <c r="CO51" s="362"/>
      <c r="CP51" s="362"/>
      <c r="CQ51" s="362"/>
      <c r="CR51" s="362"/>
      <c r="CS51" s="362"/>
      <c r="CT51" s="125" t="s">
        <v>59</v>
      </c>
      <c r="CU51" s="366">
        <f>IFERROR(+CU27+CU29+CU31+CU33+CU35+CU37+CU39+CU41+CU43+CU45+CU47+CU49,0)</f>
        <v>0</v>
      </c>
      <c r="CV51" s="367"/>
      <c r="CW51" s="367"/>
      <c r="CX51" s="367"/>
      <c r="CY51" s="367"/>
      <c r="CZ51" s="367"/>
      <c r="DA51" s="367"/>
      <c r="DB51" s="125" t="s">
        <v>59</v>
      </c>
      <c r="DC51" s="368"/>
      <c r="DD51" s="369"/>
      <c r="DE51" s="369"/>
      <c r="DF51" s="369"/>
      <c r="DG51" s="369"/>
      <c r="DH51" s="370"/>
      <c r="DI51" s="371"/>
      <c r="DJ51" s="372"/>
      <c r="DK51" s="373"/>
      <c r="DL51" s="374"/>
      <c r="DM51" s="375"/>
      <c r="DN51" s="375"/>
      <c r="DO51" s="375"/>
      <c r="DP51" s="375"/>
      <c r="DQ51" s="375"/>
      <c r="DR51" s="375"/>
      <c r="DS51" s="376"/>
      <c r="DT51" s="380">
        <f>IFERROR(+DT27+DT29+DT31+DT33+DT35+DT37+DT39+DT41+DT43+DT45+DT47+DT49,"")</f>
        <v>0</v>
      </c>
      <c r="DU51" s="381"/>
      <c r="DV51" s="381"/>
      <c r="DW51" s="381"/>
      <c r="DX51" s="381"/>
      <c r="DY51" s="381"/>
      <c r="DZ51" s="381"/>
      <c r="EA51" s="126" t="s">
        <v>63</v>
      </c>
      <c r="EB51" s="380">
        <f>IFERROR(+EB27+EB29+EB31+EB33+EB35+EB37+EB39+EB41+EB43+EB45+EB47+EB49,"")</f>
        <v>0</v>
      </c>
      <c r="EC51" s="381"/>
      <c r="ED51" s="381"/>
      <c r="EE51" s="381"/>
      <c r="EF51" s="381"/>
      <c r="EG51" s="381"/>
      <c r="EH51" s="382"/>
      <c r="EI51" s="127" t="s">
        <v>65</v>
      </c>
      <c r="EJ51" s="380">
        <f>IFERROR(+EJ27+EJ29+EJ31+EJ33+EJ35+EJ37+EJ39+EJ41+EJ43+EJ45+EJ47+EJ49,"")</f>
        <v>0</v>
      </c>
      <c r="EK51" s="381"/>
      <c r="EL51" s="381"/>
      <c r="EM51" s="381"/>
      <c r="EN51" s="381"/>
      <c r="EO51" s="381"/>
      <c r="EP51" s="382"/>
      <c r="EQ51" s="128" t="s">
        <v>59</v>
      </c>
      <c r="ER51" s="325"/>
      <c r="ES51" s="326"/>
      <c r="ET51" s="326"/>
      <c r="EU51" s="326"/>
      <c r="EV51" s="326"/>
      <c r="EW51" s="326"/>
      <c r="EX51" s="327"/>
      <c r="EY51" s="325"/>
      <c r="EZ51" s="326"/>
      <c r="FA51" s="326"/>
      <c r="FB51" s="326"/>
      <c r="FC51" s="326"/>
      <c r="FD51" s="326"/>
      <c r="FE51" s="327"/>
      <c r="FF51" s="129" t="s">
        <v>62</v>
      </c>
      <c r="FG51" s="130">
        <f>IFERROR(+FG27+FG29+FG31+FG33+FG35+FG37+FG39+FG41+FG43+FG45+FG47+FG49,"")</f>
        <v>0</v>
      </c>
      <c r="FH51" s="131" t="s">
        <v>63</v>
      </c>
      <c r="FI51" s="129" t="s">
        <v>64</v>
      </c>
      <c r="FJ51" s="132">
        <f>IFERROR(+FJ27+FJ29+FJ31+FJ33+FJ35+FJ37+FJ39+FJ41+FJ43+FJ45+FJ47+FJ49,"")</f>
        <v>0</v>
      </c>
      <c r="FK51" s="133" t="s">
        <v>63</v>
      </c>
      <c r="FL51" s="492"/>
      <c r="FM51" s="495"/>
      <c r="FN51" s="80"/>
    </row>
    <row r="52" spans="2:170" s="16" customFormat="1" ht="42.95" customHeight="1" x14ac:dyDescent="0.15">
      <c r="B52" s="509"/>
      <c r="C52" s="268"/>
      <c r="D52" s="269"/>
      <c r="E52" s="481"/>
      <c r="F52" s="440"/>
      <c r="G52" s="440"/>
      <c r="H52" s="440"/>
      <c r="I52" s="440"/>
      <c r="J52" s="440"/>
      <c r="K52" s="54"/>
      <c r="L52" s="48"/>
      <c r="M52" s="48"/>
      <c r="N52" s="48"/>
      <c r="O52" s="48"/>
      <c r="P52" s="48"/>
      <c r="Q52" s="48"/>
      <c r="R52" s="48"/>
      <c r="S52" s="49"/>
      <c r="T52" s="59"/>
      <c r="U52" s="81"/>
      <c r="V52" s="81"/>
      <c r="W52" s="81"/>
      <c r="X52" s="81"/>
      <c r="Y52" s="81"/>
      <c r="Z52" s="81"/>
      <c r="AA52" s="81"/>
      <c r="AB52" s="81"/>
      <c r="AC52" s="81"/>
      <c r="AD52" s="61"/>
      <c r="AE52" s="54"/>
      <c r="AF52" s="48"/>
      <c r="AG52" s="48"/>
      <c r="AH52" s="48"/>
      <c r="AI52" s="48"/>
      <c r="AJ52" s="48"/>
      <c r="AK52" s="48"/>
      <c r="AL52" s="48"/>
      <c r="AM52" s="49"/>
      <c r="AN52" s="59"/>
      <c r="AO52" s="81"/>
      <c r="AP52" s="81"/>
      <c r="AQ52" s="81"/>
      <c r="AR52" s="81"/>
      <c r="AS52" s="81"/>
      <c r="AT52" s="81"/>
      <c r="AU52" s="81"/>
      <c r="AV52" s="81"/>
      <c r="AW52" s="81"/>
      <c r="AX52" s="60"/>
      <c r="AY52" s="355"/>
      <c r="AZ52" s="356"/>
      <c r="BA52" s="356"/>
      <c r="BB52" s="356"/>
      <c r="BC52" s="356"/>
      <c r="BD52" s="356"/>
      <c r="BE52" s="356"/>
      <c r="BF52" s="356"/>
      <c r="BG52" s="356"/>
      <c r="BH52" s="356"/>
      <c r="BI52" s="356"/>
      <c r="BJ52" s="356"/>
      <c r="BK52" s="356"/>
      <c r="BL52" s="356"/>
      <c r="BM52" s="356"/>
      <c r="BN52" s="356"/>
      <c r="BO52" s="356"/>
      <c r="BP52" s="356"/>
      <c r="BQ52" s="356"/>
      <c r="BR52" s="356"/>
      <c r="BS52" s="356"/>
      <c r="BT52" s="357"/>
      <c r="BU52" s="328" t="s">
        <v>42</v>
      </c>
      <c r="BV52" s="329"/>
      <c r="BW52" s="329"/>
      <c r="BX52" s="330"/>
      <c r="BY52" s="331">
        <f>IFERROR(+BY28+BY30+BY32+BY34+BY36+BY38+BY40+BY42+BY44+BY46+BY48+BY50,0)</f>
        <v>0</v>
      </c>
      <c r="BZ52" s="332">
        <f t="shared" ref="BZ52:CE52" si="5">IFERROR(+BZ24+BZ26+BZ28+BZ30+BZ32+BZ34+BZ36+BZ38+BZ40+BZ42+BZ44+BZ46+BZ50,"")</f>
        <v>0</v>
      </c>
      <c r="CA52" s="332">
        <f t="shared" si="5"/>
        <v>0</v>
      </c>
      <c r="CB52" s="332">
        <f t="shared" si="5"/>
        <v>0</v>
      </c>
      <c r="CC52" s="332">
        <f t="shared" si="5"/>
        <v>0</v>
      </c>
      <c r="CD52" s="332">
        <f t="shared" si="5"/>
        <v>0</v>
      </c>
      <c r="CE52" s="333">
        <f t="shared" si="5"/>
        <v>0</v>
      </c>
      <c r="CF52" s="134" t="s">
        <v>57</v>
      </c>
      <c r="CG52" s="334"/>
      <c r="CH52" s="335"/>
      <c r="CI52" s="335"/>
      <c r="CJ52" s="335"/>
      <c r="CK52" s="336"/>
      <c r="CL52" s="124"/>
      <c r="CM52" s="331">
        <f>+CM42+CM32+CM28</f>
        <v>0</v>
      </c>
      <c r="CN52" s="332"/>
      <c r="CO52" s="332"/>
      <c r="CP52" s="332"/>
      <c r="CQ52" s="332"/>
      <c r="CR52" s="332"/>
      <c r="CS52" s="332"/>
      <c r="CT52" s="135" t="s">
        <v>59</v>
      </c>
      <c r="CU52" s="337">
        <f>IFERROR(+CU28+CU30+CU32+CU34+CU36+CU38+CU40+CU42+CU44+CU46+CU48+CU50,0)</f>
        <v>0</v>
      </c>
      <c r="CV52" s="338">
        <f t="shared" ref="CV52:DA52" si="6">IFERROR(+CV24+CV26+CV28+CV30+CV32+CV34+CV36+CV38+CV40+CV42+CV44+CV46+CV50,"")</f>
        <v>0</v>
      </c>
      <c r="CW52" s="338">
        <f t="shared" si="6"/>
        <v>0</v>
      </c>
      <c r="CX52" s="338">
        <f t="shared" si="6"/>
        <v>0</v>
      </c>
      <c r="CY52" s="338">
        <f t="shared" si="6"/>
        <v>0</v>
      </c>
      <c r="CZ52" s="338">
        <f t="shared" si="6"/>
        <v>0</v>
      </c>
      <c r="DA52" s="338">
        <f t="shared" si="6"/>
        <v>0</v>
      </c>
      <c r="DB52" s="135" t="s">
        <v>59</v>
      </c>
      <c r="DC52" s="322"/>
      <c r="DD52" s="323"/>
      <c r="DE52" s="323"/>
      <c r="DF52" s="323"/>
      <c r="DG52" s="323"/>
      <c r="DH52" s="324"/>
      <c r="DI52" s="342"/>
      <c r="DJ52" s="343"/>
      <c r="DK52" s="344"/>
      <c r="DL52" s="345"/>
      <c r="DM52" s="346"/>
      <c r="DN52" s="346"/>
      <c r="DO52" s="346"/>
      <c r="DP52" s="346"/>
      <c r="DQ52" s="346"/>
      <c r="DR52" s="346"/>
      <c r="DS52" s="347"/>
      <c r="DT52" s="348">
        <f>IFERROR(+DT28+DT30+DT32+DT34+DT36+DT38+DT40+DT42+DT44+DT46+DT48+DT50,"")</f>
        <v>0</v>
      </c>
      <c r="DU52" s="349">
        <f t="shared" ref="DU52:DZ52" si="7">IFERROR(+DU24+DU26+DU28+DU30+DU32+DU34+DU36+DU38+DU40+DU42+DU44+DU46+DU50,"")</f>
        <v>0</v>
      </c>
      <c r="DV52" s="349">
        <f t="shared" si="7"/>
        <v>0</v>
      </c>
      <c r="DW52" s="349">
        <f t="shared" si="7"/>
        <v>0</v>
      </c>
      <c r="DX52" s="349">
        <f t="shared" si="7"/>
        <v>0</v>
      </c>
      <c r="DY52" s="349">
        <f t="shared" si="7"/>
        <v>0</v>
      </c>
      <c r="DZ52" s="349">
        <f t="shared" si="7"/>
        <v>0</v>
      </c>
      <c r="EA52" s="136" t="s">
        <v>63</v>
      </c>
      <c r="EB52" s="348">
        <f>IFERROR(+EB28+EB30+EB32+EB34+EB36+EB38+EB40+EB42+EB44+EB46+EB48+EB50,"")</f>
        <v>0</v>
      </c>
      <c r="EC52" s="349">
        <f t="shared" ref="EC52:EH52" si="8">IFERROR(+EC24+EC26+EC28+EC30+EC32+EC34+EC36+EC38+EC40+EC42+EC44+EC46+EC50,"")</f>
        <v>0</v>
      </c>
      <c r="ED52" s="349">
        <f t="shared" si="8"/>
        <v>0</v>
      </c>
      <c r="EE52" s="349">
        <f t="shared" si="8"/>
        <v>0</v>
      </c>
      <c r="EF52" s="349">
        <f t="shared" si="8"/>
        <v>0</v>
      </c>
      <c r="EG52" s="349">
        <f t="shared" si="8"/>
        <v>0</v>
      </c>
      <c r="EH52" s="350">
        <f t="shared" si="8"/>
        <v>0</v>
      </c>
      <c r="EI52" s="137" t="s">
        <v>65</v>
      </c>
      <c r="EJ52" s="348">
        <f>IFERROR(+EJ28+EJ30+EJ32+EJ34+EJ36+EJ38+EJ40+EJ42+EJ44+EJ46+EJ48+EJ50,"")</f>
        <v>0</v>
      </c>
      <c r="EK52" s="349">
        <f t="shared" ref="EK52:EP52" si="9">IFERROR(+EK24+EK26+EK28+EK30+EK32+EK34+EK36+EK38+EK40+EK42+EK44+EK46+EK50,"")</f>
        <v>0</v>
      </c>
      <c r="EL52" s="349">
        <f t="shared" si="9"/>
        <v>0</v>
      </c>
      <c r="EM52" s="349">
        <f t="shared" si="9"/>
        <v>0</v>
      </c>
      <c r="EN52" s="349">
        <f t="shared" si="9"/>
        <v>0</v>
      </c>
      <c r="EO52" s="349">
        <f t="shared" si="9"/>
        <v>0</v>
      </c>
      <c r="EP52" s="350">
        <f t="shared" si="9"/>
        <v>0</v>
      </c>
      <c r="EQ52" s="138" t="s">
        <v>59</v>
      </c>
      <c r="ER52" s="339"/>
      <c r="ES52" s="340"/>
      <c r="ET52" s="340"/>
      <c r="EU52" s="340"/>
      <c r="EV52" s="340"/>
      <c r="EW52" s="340"/>
      <c r="EX52" s="341"/>
      <c r="EY52" s="339"/>
      <c r="EZ52" s="340"/>
      <c r="FA52" s="340"/>
      <c r="FB52" s="340"/>
      <c r="FC52" s="340"/>
      <c r="FD52" s="340"/>
      <c r="FE52" s="341"/>
      <c r="FF52" s="139" t="s">
        <v>66</v>
      </c>
      <c r="FG52" s="140">
        <f>IFERROR(+FG28+FG30+FG32+FG34+FG36+FG38+FG40+FG42+FG44+FG46+FG48+FG50,"")</f>
        <v>0</v>
      </c>
      <c r="FH52" s="141" t="s">
        <v>63</v>
      </c>
      <c r="FI52" s="139" t="s">
        <v>67</v>
      </c>
      <c r="FJ52" s="142">
        <f>IFERROR(+FJ28+FJ30+FJ32+FJ34+FJ36+FJ38+FJ40+FJ42+FJ44+FJ46+FJ48+FJ50,"")</f>
        <v>0</v>
      </c>
      <c r="FK52" s="143" t="s">
        <v>63</v>
      </c>
      <c r="FL52" s="492"/>
      <c r="FM52" s="495"/>
      <c r="FN52" s="80"/>
    </row>
    <row r="53" spans="2:170" s="16" customFormat="1" ht="42.95" customHeight="1" x14ac:dyDescent="0.15">
      <c r="B53" s="509"/>
      <c r="C53" s="268"/>
      <c r="D53" s="269"/>
      <c r="E53" s="481"/>
      <c r="F53" s="440"/>
      <c r="G53" s="440"/>
      <c r="H53" s="440"/>
      <c r="I53" s="440"/>
      <c r="J53" s="440"/>
      <c r="K53" s="54"/>
      <c r="L53" s="48"/>
      <c r="M53" s="48"/>
      <c r="N53" s="48"/>
      <c r="O53" s="48"/>
      <c r="P53" s="48"/>
      <c r="Q53" s="48"/>
      <c r="R53" s="48"/>
      <c r="S53" s="49"/>
      <c r="T53" s="59"/>
      <c r="U53" s="48"/>
      <c r="V53" s="48"/>
      <c r="W53" s="48"/>
      <c r="X53" s="48"/>
      <c r="Y53" s="48"/>
      <c r="Z53" s="48"/>
      <c r="AA53" s="48"/>
      <c r="AB53" s="48"/>
      <c r="AC53" s="48"/>
      <c r="AD53" s="61"/>
      <c r="AE53" s="54"/>
      <c r="AF53" s="48"/>
      <c r="AG53" s="48"/>
      <c r="AH53" s="48"/>
      <c r="AI53" s="48"/>
      <c r="AJ53" s="48"/>
      <c r="AK53" s="48"/>
      <c r="AL53" s="48"/>
      <c r="AM53" s="49"/>
      <c r="AN53" s="59"/>
      <c r="AO53" s="48"/>
      <c r="AP53" s="48"/>
      <c r="AQ53" s="48"/>
      <c r="AR53" s="48"/>
      <c r="AS53" s="48"/>
      <c r="AT53" s="48"/>
      <c r="AU53" s="48"/>
      <c r="AV53" s="48"/>
      <c r="AW53" s="48"/>
      <c r="AX53" s="60"/>
      <c r="AY53" s="304" t="s">
        <v>89</v>
      </c>
      <c r="AZ53" s="305"/>
      <c r="BA53" s="305"/>
      <c r="BB53" s="305"/>
      <c r="BC53" s="305"/>
      <c r="BD53" s="305"/>
      <c r="BE53" s="305"/>
      <c r="BF53" s="305"/>
      <c r="BG53" s="305"/>
      <c r="BH53" s="305"/>
      <c r="BI53" s="305"/>
      <c r="BJ53" s="305"/>
      <c r="BK53" s="305"/>
      <c r="BL53" s="305"/>
      <c r="BM53" s="305"/>
      <c r="BN53" s="305"/>
      <c r="BO53" s="305"/>
      <c r="BP53" s="305"/>
      <c r="BQ53" s="305"/>
      <c r="BR53" s="305"/>
      <c r="BS53" s="305"/>
      <c r="BT53" s="306"/>
      <c r="BU53" s="209" t="s">
        <v>26</v>
      </c>
      <c r="BV53" s="210"/>
      <c r="BW53" s="210"/>
      <c r="BX53" s="211"/>
      <c r="BY53" s="212">
        <f>IF(IFERROR(VLOOKUP($K$2,INDEX([1]データ蓄積!$A$16:$A$1015,MATCH($K$2,[1]データ蓄積!$A$16:$A$1015,0)):'[1]データ蓄積'!$BO$1015,10,),"")="（○）",BY27+IF($AY$31="新　植",BY31,0),0)</f>
        <v>0</v>
      </c>
      <c r="BZ53" s="213"/>
      <c r="CA53" s="213"/>
      <c r="CB53" s="213"/>
      <c r="CC53" s="213"/>
      <c r="CD53" s="213"/>
      <c r="CE53" s="310"/>
      <c r="CF53" s="94" t="s">
        <v>57</v>
      </c>
      <c r="CG53" s="311">
        <f>IF(IFERROR(VLOOKUP($K$2,INDEX([1]データ蓄積!$A$16:$A$1015,MATCH($K$2,[1]データ蓄積!$A$16:$A$1015,0)):'[1]データ蓄積'!$BO$1015,10,),"")="（○）",CG27+IF($AY$31="新　植",CG31,0),0)</f>
        <v>0</v>
      </c>
      <c r="CH53" s="312"/>
      <c r="CI53" s="312"/>
      <c r="CJ53" s="312"/>
      <c r="CK53" s="313"/>
      <c r="CL53" s="70" t="s">
        <v>58</v>
      </c>
      <c r="CM53" s="212">
        <f>IF(BY53&gt;0,ROUND(BY53*DC53,0),0)</f>
        <v>0</v>
      </c>
      <c r="CN53" s="314"/>
      <c r="CO53" s="314"/>
      <c r="CP53" s="314"/>
      <c r="CQ53" s="314"/>
      <c r="CR53" s="314"/>
      <c r="CS53" s="314"/>
      <c r="CT53" s="144" t="s">
        <v>59</v>
      </c>
      <c r="CU53" s="315"/>
      <c r="CV53" s="316"/>
      <c r="CW53" s="316"/>
      <c r="CX53" s="316"/>
      <c r="CY53" s="316"/>
      <c r="CZ53" s="316"/>
      <c r="DA53" s="316"/>
      <c r="DB53" s="317"/>
      <c r="DC53" s="318" t="str">
        <f>IF(IFERROR(VLOOKUP($K$2,INDEX([1]データ蓄積!$A$16:$A$1015,MATCH($K$2,[1]データ蓄積!$A$16:$A$1015,0)):'[1]データ蓄積'!$BO$1015,10,),"")="（○）",220,"")</f>
        <v/>
      </c>
      <c r="DD53" s="319"/>
      <c r="DE53" s="319"/>
      <c r="DF53" s="319"/>
      <c r="DG53" s="320" t="s">
        <v>60</v>
      </c>
      <c r="DH53" s="321"/>
      <c r="DI53" s="289"/>
      <c r="DJ53" s="290"/>
      <c r="DK53" s="291"/>
      <c r="DL53" s="248">
        <f>IF(BY53=0,0,VLOOKUP($K$2,INDEX([1]データ蓄積!$A$16:$A$1015,MATCH($K$2,[1]データ蓄積!$A$16:$A$1015,0)):'[1]データ蓄積'!$BO$1015,25,))</f>
        <v>0</v>
      </c>
      <c r="DM53" s="249"/>
      <c r="DN53" s="249"/>
      <c r="DO53" s="249"/>
      <c r="DP53" s="249"/>
      <c r="DQ53" s="249"/>
      <c r="DR53" s="249"/>
      <c r="DS53" s="250"/>
      <c r="DT53" s="292">
        <f t="shared" ref="DT53:DT54" si="10">IF(CU53&gt;0,INT((CU53-FG53)/2),CM53-FG53)</f>
        <v>0</v>
      </c>
      <c r="DU53" s="293"/>
      <c r="DV53" s="293"/>
      <c r="DW53" s="293"/>
      <c r="DX53" s="293"/>
      <c r="DY53" s="293"/>
      <c r="DZ53" s="293"/>
      <c r="EA53" s="145" t="s">
        <v>59</v>
      </c>
      <c r="EB53" s="294">
        <f t="shared" ref="EB53:EB54" si="11">IF(DL53="初 年 度",DT53,0)</f>
        <v>0</v>
      </c>
      <c r="EC53" s="295"/>
      <c r="ED53" s="295"/>
      <c r="EE53" s="295"/>
      <c r="EF53" s="295"/>
      <c r="EG53" s="295"/>
      <c r="EH53" s="296"/>
      <c r="EI53" s="146" t="s">
        <v>65</v>
      </c>
      <c r="EJ53" s="294">
        <f t="shared" ref="EJ53:EJ54" si="12">IF(DL53="次 年 度",DT53,0)</f>
        <v>0</v>
      </c>
      <c r="EK53" s="295"/>
      <c r="EL53" s="295"/>
      <c r="EM53" s="295"/>
      <c r="EN53" s="295"/>
      <c r="EO53" s="295"/>
      <c r="EP53" s="296"/>
      <c r="EQ53" s="96" t="s">
        <v>59</v>
      </c>
      <c r="ER53" s="264">
        <f>IF(BY53=0,0,VLOOKUP($K$2,INDEX([1]日付反映!$A$16:$A$1015,MATCH($K$2,[1]日付反映!$A$16:$A$1015,0)):'[1]日付反映'!$C$1015,2,))</f>
        <v>0</v>
      </c>
      <c r="ES53" s="265"/>
      <c r="ET53" s="265"/>
      <c r="EU53" s="265"/>
      <c r="EV53" s="265"/>
      <c r="EW53" s="265"/>
      <c r="EX53" s="265"/>
      <c r="EY53" s="264">
        <f>IF(BY53=0,0,VLOOKUP($K$2,INDEX([1]日付反映!$A$16:$A$1015,MATCH($K$2,[1]日付反映!$A$16:$A$1015,0)):'[1]日付反映'!$C$1015,3,))</f>
        <v>0</v>
      </c>
      <c r="EZ53" s="265"/>
      <c r="FA53" s="265"/>
      <c r="FB53" s="265"/>
      <c r="FC53" s="265"/>
      <c r="FD53" s="265"/>
      <c r="FE53" s="266"/>
      <c r="FF53" s="75" t="s">
        <v>62</v>
      </c>
      <c r="FG53" s="147">
        <f t="shared" si="3"/>
        <v>0</v>
      </c>
      <c r="FH53" s="148" t="s">
        <v>63</v>
      </c>
      <c r="FI53" s="149" t="s">
        <v>64</v>
      </c>
      <c r="FJ53" s="117">
        <f t="shared" si="4"/>
        <v>0</v>
      </c>
      <c r="FK53" s="79" t="s">
        <v>63</v>
      </c>
      <c r="FL53" s="492"/>
      <c r="FM53" s="495"/>
      <c r="FN53" s="150"/>
    </row>
    <row r="54" spans="2:170" s="16" customFormat="1" ht="42.95" customHeight="1" x14ac:dyDescent="0.15">
      <c r="B54" s="509"/>
      <c r="C54" s="268"/>
      <c r="D54" s="269"/>
      <c r="E54" s="482"/>
      <c r="F54" s="483"/>
      <c r="G54" s="483"/>
      <c r="H54" s="483"/>
      <c r="I54" s="483"/>
      <c r="J54" s="483"/>
      <c r="K54" s="56"/>
      <c r="L54" s="57"/>
      <c r="M54" s="57"/>
      <c r="N54" s="57"/>
      <c r="O54" s="57"/>
      <c r="P54" s="57"/>
      <c r="Q54" s="57"/>
      <c r="R54" s="57"/>
      <c r="S54" s="58"/>
      <c r="T54" s="82"/>
      <c r="U54" s="57"/>
      <c r="V54" s="57"/>
      <c r="W54" s="57"/>
      <c r="X54" s="57"/>
      <c r="Y54" s="57"/>
      <c r="Z54" s="57"/>
      <c r="AA54" s="57"/>
      <c r="AB54" s="57"/>
      <c r="AC54" s="57"/>
      <c r="AD54" s="83"/>
      <c r="AE54" s="56"/>
      <c r="AF54" s="57"/>
      <c r="AG54" s="57"/>
      <c r="AH54" s="57"/>
      <c r="AI54" s="57"/>
      <c r="AJ54" s="57"/>
      <c r="AK54" s="57"/>
      <c r="AL54" s="57"/>
      <c r="AM54" s="58"/>
      <c r="AN54" s="82"/>
      <c r="AO54" s="57"/>
      <c r="AP54" s="57"/>
      <c r="AQ54" s="57"/>
      <c r="AR54" s="57"/>
      <c r="AS54" s="57"/>
      <c r="AT54" s="57"/>
      <c r="AU54" s="57"/>
      <c r="AV54" s="57"/>
      <c r="AW54" s="57"/>
      <c r="AX54" s="100"/>
      <c r="AY54" s="307"/>
      <c r="AZ54" s="308"/>
      <c r="BA54" s="308"/>
      <c r="BB54" s="308"/>
      <c r="BC54" s="308"/>
      <c r="BD54" s="308"/>
      <c r="BE54" s="308"/>
      <c r="BF54" s="308"/>
      <c r="BG54" s="308"/>
      <c r="BH54" s="308"/>
      <c r="BI54" s="308"/>
      <c r="BJ54" s="308"/>
      <c r="BK54" s="308"/>
      <c r="BL54" s="308"/>
      <c r="BM54" s="308"/>
      <c r="BN54" s="308"/>
      <c r="BO54" s="308"/>
      <c r="BP54" s="308"/>
      <c r="BQ54" s="308"/>
      <c r="BR54" s="308"/>
      <c r="BS54" s="308"/>
      <c r="BT54" s="309"/>
      <c r="BU54" s="267" t="s">
        <v>42</v>
      </c>
      <c r="BV54" s="268"/>
      <c r="BW54" s="268"/>
      <c r="BX54" s="269"/>
      <c r="BY54" s="270">
        <f>IF(IFERROR(VLOOKUP($K$2,INDEX([1]データ蓄積!$A$16:$A$1015,MATCH($K$2,[1]データ蓄積!$A$16:$A$1015,0)+1):'[1]データ蓄積'!$BO$1015,10,),"")="（○）",BY28+IF($AY$31="新　植",BY32,0),0)</f>
        <v>0</v>
      </c>
      <c r="BZ54" s="271"/>
      <c r="CA54" s="271"/>
      <c r="CB54" s="271"/>
      <c r="CC54" s="271"/>
      <c r="CD54" s="271"/>
      <c r="CE54" s="271"/>
      <c r="CF54" s="101" t="s">
        <v>57</v>
      </c>
      <c r="CG54" s="272">
        <f>IF(IFERROR(VLOOKUP($K$2,INDEX([1]データ蓄積!$A$16:$A$1015,MATCH($K$2,[1]データ蓄積!$A$16:$A$1015,0)+1):'[1]データ蓄積'!$BO$1015,10,),"")="（○）",CG28+IF($AY$31="新　植",CG32,0),0)</f>
        <v>0</v>
      </c>
      <c r="CH54" s="273"/>
      <c r="CI54" s="273"/>
      <c r="CJ54" s="273"/>
      <c r="CK54" s="274"/>
      <c r="CL54" s="85" t="s">
        <v>58</v>
      </c>
      <c r="CM54" s="275">
        <f>IF(BY54&gt;0,ROUND(BY54*DC54,0),0)</f>
        <v>0</v>
      </c>
      <c r="CN54" s="276"/>
      <c r="CO54" s="276"/>
      <c r="CP54" s="276"/>
      <c r="CQ54" s="276"/>
      <c r="CR54" s="276"/>
      <c r="CS54" s="276"/>
      <c r="CT54" s="151" t="s">
        <v>59</v>
      </c>
      <c r="CU54" s="277"/>
      <c r="CV54" s="278"/>
      <c r="CW54" s="278"/>
      <c r="CX54" s="278"/>
      <c r="CY54" s="278"/>
      <c r="CZ54" s="278"/>
      <c r="DA54" s="278"/>
      <c r="DB54" s="279"/>
      <c r="DC54" s="270" t="str">
        <f>IF(IFERROR(VLOOKUP($K$2,INDEX([1]データ蓄積!$A$16:$A$1015,MATCH($K$2,[1]データ蓄積!$A$16:$A$1015,0)+1):'[1]データ蓄積'!$BO$1015,10,),"")="（○）",220,"")</f>
        <v/>
      </c>
      <c r="DD54" s="280"/>
      <c r="DE54" s="280"/>
      <c r="DF54" s="280"/>
      <c r="DG54" s="281" t="s">
        <v>60</v>
      </c>
      <c r="DH54" s="282"/>
      <c r="DI54" s="283"/>
      <c r="DJ54" s="284"/>
      <c r="DK54" s="285"/>
      <c r="DL54" s="286">
        <f>IF(BY54=0,0,VLOOKUP($K$2,INDEX([1]データ蓄積!$A$16:$A$1015,MATCH($K$2,[1]データ蓄積!$A$16:$A$1015,0)+1):'[1]データ蓄積'!$BO$1015,25,))</f>
        <v>0</v>
      </c>
      <c r="DM54" s="287"/>
      <c r="DN54" s="287"/>
      <c r="DO54" s="287"/>
      <c r="DP54" s="287"/>
      <c r="DQ54" s="287"/>
      <c r="DR54" s="287"/>
      <c r="DS54" s="288"/>
      <c r="DT54" s="297">
        <f t="shared" si="10"/>
        <v>0</v>
      </c>
      <c r="DU54" s="276"/>
      <c r="DV54" s="276"/>
      <c r="DW54" s="276"/>
      <c r="DX54" s="276"/>
      <c r="DY54" s="276"/>
      <c r="DZ54" s="276"/>
      <c r="EA54" s="152" t="s">
        <v>59</v>
      </c>
      <c r="EB54" s="298">
        <f t="shared" si="11"/>
        <v>0</v>
      </c>
      <c r="EC54" s="299"/>
      <c r="ED54" s="299"/>
      <c r="EE54" s="299"/>
      <c r="EF54" s="299"/>
      <c r="EG54" s="299"/>
      <c r="EH54" s="300"/>
      <c r="EI54" s="153" t="s">
        <v>65</v>
      </c>
      <c r="EJ54" s="298">
        <f t="shared" si="12"/>
        <v>0</v>
      </c>
      <c r="EK54" s="299"/>
      <c r="EL54" s="299"/>
      <c r="EM54" s="299"/>
      <c r="EN54" s="299"/>
      <c r="EO54" s="299"/>
      <c r="EP54" s="300"/>
      <c r="EQ54" s="103" t="s">
        <v>59</v>
      </c>
      <c r="ER54" s="301">
        <f>IF(BY54=0,0,VLOOKUP($K$2,INDEX([1]日付反映!$A$16:$A$1015,MATCH($K$2,[1]日付反映!$A$16:$A$1015,0)+1):'[1]日付反映'!$C$1015,2,))</f>
        <v>0</v>
      </c>
      <c r="ES54" s="302"/>
      <c r="ET54" s="302"/>
      <c r="EU54" s="302"/>
      <c r="EV54" s="302"/>
      <c r="EW54" s="302"/>
      <c r="EX54" s="302"/>
      <c r="EY54" s="301">
        <f>IF(BY54=0,0,VLOOKUP($K$2,INDEX([1]日付反映!$A$16:$A$1015,MATCH($K$2,[1]日付反映!$A$16:$A$1015,0)+1):'[1]日付反映'!$C$1015,3,))</f>
        <v>0</v>
      </c>
      <c r="EZ54" s="302"/>
      <c r="FA54" s="302"/>
      <c r="FB54" s="302"/>
      <c r="FC54" s="302"/>
      <c r="FD54" s="302"/>
      <c r="FE54" s="303"/>
      <c r="FF54" s="89" t="s">
        <v>66</v>
      </c>
      <c r="FG54" s="90">
        <f t="shared" si="3"/>
        <v>0</v>
      </c>
      <c r="FH54" s="91" t="s">
        <v>63</v>
      </c>
      <c r="FI54" s="89" t="s">
        <v>67</v>
      </c>
      <c r="FJ54" s="106">
        <f t="shared" si="4"/>
        <v>0</v>
      </c>
      <c r="FK54" s="91" t="s">
        <v>63</v>
      </c>
      <c r="FL54" s="492"/>
      <c r="FM54" s="495"/>
      <c r="FN54" s="150"/>
    </row>
    <row r="55" spans="2:170" s="16" customFormat="1" ht="42.95" customHeight="1" x14ac:dyDescent="0.15">
      <c r="B55" s="509"/>
      <c r="C55" s="268"/>
      <c r="D55" s="269"/>
      <c r="E55" s="203" t="s">
        <v>90</v>
      </c>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204"/>
      <c r="AL55" s="204"/>
      <c r="AM55" s="204"/>
      <c r="AN55" s="204"/>
      <c r="AO55" s="204"/>
      <c r="AP55" s="204"/>
      <c r="AQ55" s="204"/>
      <c r="AR55" s="204"/>
      <c r="AS55" s="204"/>
      <c r="AT55" s="204"/>
      <c r="AU55" s="204"/>
      <c r="AV55" s="204"/>
      <c r="AW55" s="204"/>
      <c r="AX55" s="204"/>
      <c r="AY55" s="204"/>
      <c r="AZ55" s="204"/>
      <c r="BA55" s="204"/>
      <c r="BB55" s="204"/>
      <c r="BC55" s="204"/>
      <c r="BD55" s="204"/>
      <c r="BE55" s="204"/>
      <c r="BF55" s="204"/>
      <c r="BG55" s="204"/>
      <c r="BH55" s="204"/>
      <c r="BI55" s="204"/>
      <c r="BJ55" s="204"/>
      <c r="BK55" s="204"/>
      <c r="BL55" s="204"/>
      <c r="BM55" s="204"/>
      <c r="BN55" s="204"/>
      <c r="BO55" s="204"/>
      <c r="BP55" s="204"/>
      <c r="BQ55" s="204"/>
      <c r="BR55" s="204"/>
      <c r="BS55" s="204"/>
      <c r="BT55" s="205"/>
      <c r="BU55" s="209" t="s">
        <v>26</v>
      </c>
      <c r="BV55" s="210"/>
      <c r="BW55" s="210"/>
      <c r="BX55" s="211"/>
      <c r="BY55" s="212">
        <f>IFERROR(+BY27+BY29+BY31+BY33+BY35+BY37+BY39+BY41+BY43+BY45+BY47+BY49+BY53,0)</f>
        <v>0</v>
      </c>
      <c r="BZ55" s="213"/>
      <c r="CA55" s="213"/>
      <c r="CB55" s="213"/>
      <c r="CC55" s="213"/>
      <c r="CD55" s="213"/>
      <c r="CE55" s="213"/>
      <c r="CF55" s="94" t="s">
        <v>57</v>
      </c>
      <c r="CG55" s="214"/>
      <c r="CH55" s="215"/>
      <c r="CI55" s="215"/>
      <c r="CJ55" s="215"/>
      <c r="CK55" s="216"/>
      <c r="CL55" s="70"/>
      <c r="CM55" s="217">
        <f>IFERROR(+CM27+CM29+CM31+CM33+CM35+CM37+CM39+CM41+CM43+CM45+CM47+CM49+CM53,0)</f>
        <v>0</v>
      </c>
      <c r="CN55" s="218"/>
      <c r="CO55" s="218"/>
      <c r="CP55" s="218"/>
      <c r="CQ55" s="218"/>
      <c r="CR55" s="218"/>
      <c r="CS55" s="218"/>
      <c r="CT55" s="154" t="s">
        <v>59</v>
      </c>
      <c r="CU55" s="217">
        <f>IFERROR(+CU27+CU29+CU31+CU33+CU35+CU37+CU39+CU41+CU43+CU45+CU47+CU49+CU53,0)</f>
        <v>0</v>
      </c>
      <c r="CV55" s="218"/>
      <c r="CW55" s="218"/>
      <c r="CX55" s="218"/>
      <c r="CY55" s="218"/>
      <c r="CZ55" s="218"/>
      <c r="DA55" s="218"/>
      <c r="DB55" s="95" t="s">
        <v>59</v>
      </c>
      <c r="DC55" s="241"/>
      <c r="DD55" s="242"/>
      <c r="DE55" s="242"/>
      <c r="DF55" s="243"/>
      <c r="DG55" s="244" t="s">
        <v>60</v>
      </c>
      <c r="DH55" s="245"/>
      <c r="DI55" s="246" t="s">
        <v>61</v>
      </c>
      <c r="DJ55" s="247"/>
      <c r="DK55" s="245"/>
      <c r="DL55" s="248"/>
      <c r="DM55" s="249"/>
      <c r="DN55" s="249"/>
      <c r="DO55" s="249"/>
      <c r="DP55" s="249"/>
      <c r="DQ55" s="249"/>
      <c r="DR55" s="249"/>
      <c r="DS55" s="250"/>
      <c r="DT55" s="219">
        <f>IFERROR(+DT27+DT29+DT31+DT33+DT35+DT37+DT39+DT41+DT43+DT45+DT47+DT49+DT53,"")</f>
        <v>0</v>
      </c>
      <c r="DU55" s="220"/>
      <c r="DV55" s="220"/>
      <c r="DW55" s="220"/>
      <c r="DX55" s="220"/>
      <c r="DY55" s="220"/>
      <c r="DZ55" s="220"/>
      <c r="EA55" s="97" t="s">
        <v>59</v>
      </c>
      <c r="EB55" s="219">
        <f>IFERROR(+EB27+EB29+EB31+EB33+EB35+EB37+EB39+EB41+EB43+EB45+EB47+EB49+EB53,"")</f>
        <v>0</v>
      </c>
      <c r="EC55" s="220"/>
      <c r="ED55" s="220"/>
      <c r="EE55" s="220"/>
      <c r="EF55" s="220"/>
      <c r="EG55" s="220"/>
      <c r="EH55" s="221"/>
      <c r="EI55" s="98" t="s">
        <v>59</v>
      </c>
      <c r="EJ55" s="219">
        <f>IFERROR(+EJ27+EJ29+EJ31+EJ33+EJ35+EJ37+EJ39+EJ41+EJ43+EJ45+EJ47+EJ49+EJ53,"")</f>
        <v>0</v>
      </c>
      <c r="EK55" s="220"/>
      <c r="EL55" s="220"/>
      <c r="EM55" s="220"/>
      <c r="EN55" s="220"/>
      <c r="EO55" s="220"/>
      <c r="EP55" s="221"/>
      <c r="EQ55" s="96" t="s">
        <v>59</v>
      </c>
      <c r="ER55" s="222"/>
      <c r="ES55" s="223"/>
      <c r="ET55" s="223"/>
      <c r="EU55" s="223"/>
      <c r="EV55" s="223"/>
      <c r="EW55" s="223"/>
      <c r="EX55" s="224"/>
      <c r="EY55" s="222"/>
      <c r="EZ55" s="223"/>
      <c r="FA55" s="223"/>
      <c r="FB55" s="223"/>
      <c r="FC55" s="223"/>
      <c r="FD55" s="223"/>
      <c r="FE55" s="224"/>
      <c r="FF55" s="75" t="s">
        <v>62</v>
      </c>
      <c r="FG55" s="76">
        <f>IFERROR(+FG27+FG29+FG31+FG33+FG35+FG37+FG39+FG41+FG43+FG45+FG47+FG49+FG53,"")</f>
        <v>0</v>
      </c>
      <c r="FH55" s="77" t="s">
        <v>63</v>
      </c>
      <c r="FI55" s="75" t="s">
        <v>67</v>
      </c>
      <c r="FJ55" s="99">
        <f>IFERROR(+FJ27+FJ29+FJ31+FJ33+FJ35+FJ37+FJ39+FJ41+FJ43+FJ45+FJ47+FJ49+FJ53,"")</f>
        <v>0</v>
      </c>
      <c r="FK55" s="79" t="s">
        <v>63</v>
      </c>
      <c r="FL55" s="492"/>
      <c r="FM55" s="495"/>
      <c r="FN55" s="80"/>
    </row>
    <row r="56" spans="2:170" s="16" customFormat="1" ht="42.95" customHeight="1" thickBot="1" x14ac:dyDescent="0.2">
      <c r="B56" s="510"/>
      <c r="C56" s="226"/>
      <c r="D56" s="227"/>
      <c r="E56" s="206"/>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c r="BI56" s="207"/>
      <c r="BJ56" s="207"/>
      <c r="BK56" s="207"/>
      <c r="BL56" s="207"/>
      <c r="BM56" s="207"/>
      <c r="BN56" s="207"/>
      <c r="BO56" s="207"/>
      <c r="BP56" s="207"/>
      <c r="BQ56" s="207"/>
      <c r="BR56" s="207"/>
      <c r="BS56" s="207"/>
      <c r="BT56" s="208"/>
      <c r="BU56" s="225" t="s">
        <v>42</v>
      </c>
      <c r="BV56" s="226"/>
      <c r="BW56" s="226"/>
      <c r="BX56" s="227"/>
      <c r="BY56" s="228">
        <f>IFERROR(+BY28+BY30+BY32+BY34+BY36+BY38+BY40+BY42+BY44+BY46+BY48+BY50+BY54,0)</f>
        <v>0</v>
      </c>
      <c r="BZ56" s="229">
        <f t="shared" ref="BZ56:CE56" si="13">IFERROR(+BZ28+BZ30+BZ32+BZ34+BZ36+BZ38+BZ40+BZ42+BZ44+BZ46+BZ48+BZ50+BZ54,"")</f>
        <v>0</v>
      </c>
      <c r="CA56" s="229">
        <f t="shared" si="13"/>
        <v>0</v>
      </c>
      <c r="CB56" s="229">
        <f t="shared" si="13"/>
        <v>0</v>
      </c>
      <c r="CC56" s="229">
        <f t="shared" si="13"/>
        <v>0</v>
      </c>
      <c r="CD56" s="229">
        <f t="shared" si="13"/>
        <v>0</v>
      </c>
      <c r="CE56" s="229">
        <f t="shared" si="13"/>
        <v>0</v>
      </c>
      <c r="CF56" s="155" t="s">
        <v>69</v>
      </c>
      <c r="CG56" s="230"/>
      <c r="CH56" s="231"/>
      <c r="CI56" s="231"/>
      <c r="CJ56" s="231"/>
      <c r="CK56" s="232"/>
      <c r="CL56" s="156"/>
      <c r="CM56" s="233">
        <f>IFERROR(+CM28+CM30+CM32+CM34+CM36+CM38+CM40+CM42+CM44+CM46+CM48+CM50+CM54,0)</f>
        <v>0</v>
      </c>
      <c r="CN56" s="234">
        <f t="shared" ref="CN56:CS56" si="14">IFERROR(+CN28+CN30+CN32+CN34+CN36+CN38+CN40+CN42+CN44+CN46+CN48+CN50+CN54,"")</f>
        <v>0</v>
      </c>
      <c r="CO56" s="234">
        <f t="shared" si="14"/>
        <v>0</v>
      </c>
      <c r="CP56" s="234">
        <f t="shared" si="14"/>
        <v>0</v>
      </c>
      <c r="CQ56" s="234">
        <f t="shared" si="14"/>
        <v>0</v>
      </c>
      <c r="CR56" s="234">
        <f t="shared" si="14"/>
        <v>0</v>
      </c>
      <c r="CS56" s="235">
        <f t="shared" si="14"/>
        <v>0</v>
      </c>
      <c r="CT56" s="157" t="s">
        <v>63</v>
      </c>
      <c r="CU56" s="236">
        <f>IFERROR(+CU28+CU30+CU32+CU34+CU36+CU38+CU40+CU42+CU44+CU46+CU48+CU50+CU54,0)</f>
        <v>0</v>
      </c>
      <c r="CV56" s="237">
        <f t="shared" ref="CV56:DA56" si="15">IFERROR(+CV28+CV30+CV32+CV34+CV36+CV38+CV40+CV42+CV44+CV46+CV48+CV50+CV54,"")</f>
        <v>0</v>
      </c>
      <c r="CW56" s="237">
        <f t="shared" si="15"/>
        <v>0</v>
      </c>
      <c r="CX56" s="237">
        <f t="shared" si="15"/>
        <v>0</v>
      </c>
      <c r="CY56" s="237">
        <f t="shared" si="15"/>
        <v>0</v>
      </c>
      <c r="CZ56" s="237">
        <f t="shared" si="15"/>
        <v>0</v>
      </c>
      <c r="DA56" s="237">
        <f t="shared" si="15"/>
        <v>0</v>
      </c>
      <c r="DB56" s="158" t="s">
        <v>63</v>
      </c>
      <c r="DC56" s="238"/>
      <c r="DD56" s="239"/>
      <c r="DE56" s="239"/>
      <c r="DF56" s="240"/>
      <c r="DG56" s="254" t="s">
        <v>91</v>
      </c>
      <c r="DH56" s="255"/>
      <c r="DI56" s="256" t="s">
        <v>70</v>
      </c>
      <c r="DJ56" s="257"/>
      <c r="DK56" s="255"/>
      <c r="DL56" s="258"/>
      <c r="DM56" s="259"/>
      <c r="DN56" s="259"/>
      <c r="DO56" s="259"/>
      <c r="DP56" s="259"/>
      <c r="DQ56" s="259"/>
      <c r="DR56" s="259"/>
      <c r="DS56" s="260"/>
      <c r="DT56" s="261">
        <f t="shared" ref="DT56:DZ56" si="16">IFERROR(+DT28+DT30+DT32+DT34+DT36+DT38+DT40+DT42+DT44+DT46+DT48+DT50+DT54,"")</f>
        <v>0</v>
      </c>
      <c r="DU56" s="262">
        <f t="shared" si="16"/>
        <v>0</v>
      </c>
      <c r="DV56" s="262">
        <f t="shared" si="16"/>
        <v>0</v>
      </c>
      <c r="DW56" s="262">
        <f t="shared" si="16"/>
        <v>0</v>
      </c>
      <c r="DX56" s="262">
        <f t="shared" si="16"/>
        <v>0</v>
      </c>
      <c r="DY56" s="262">
        <f t="shared" si="16"/>
        <v>0</v>
      </c>
      <c r="DZ56" s="262">
        <f t="shared" si="16"/>
        <v>0</v>
      </c>
      <c r="EA56" s="159" t="s">
        <v>63</v>
      </c>
      <c r="EB56" s="261">
        <f t="shared" ref="EB56:EH56" si="17">IFERROR(+EB28+EB30+EB32+EB34+EB36+EB38+EB40+EB42+EB44+EB46+EB48+EB50+EB54,"")</f>
        <v>0</v>
      </c>
      <c r="EC56" s="262">
        <f t="shared" si="17"/>
        <v>0</v>
      </c>
      <c r="ED56" s="262">
        <f t="shared" si="17"/>
        <v>0</v>
      </c>
      <c r="EE56" s="262">
        <f t="shared" si="17"/>
        <v>0</v>
      </c>
      <c r="EF56" s="262">
        <f t="shared" si="17"/>
        <v>0</v>
      </c>
      <c r="EG56" s="262">
        <f t="shared" si="17"/>
        <v>0</v>
      </c>
      <c r="EH56" s="263">
        <f t="shared" si="17"/>
        <v>0</v>
      </c>
      <c r="EI56" s="160" t="s">
        <v>63</v>
      </c>
      <c r="EJ56" s="261">
        <f t="shared" ref="EJ56:EP56" si="18">IFERROR(+EJ28+EJ30+EJ32+EJ34+EJ36+EJ38+EJ40+EJ42+EJ44+EJ46+EJ48+EJ50+EJ54,"")</f>
        <v>0</v>
      </c>
      <c r="EK56" s="262">
        <f t="shared" si="18"/>
        <v>0</v>
      </c>
      <c r="EL56" s="262">
        <f t="shared" si="18"/>
        <v>0</v>
      </c>
      <c r="EM56" s="262">
        <f t="shared" si="18"/>
        <v>0</v>
      </c>
      <c r="EN56" s="262">
        <f t="shared" si="18"/>
        <v>0</v>
      </c>
      <c r="EO56" s="262">
        <f t="shared" si="18"/>
        <v>0</v>
      </c>
      <c r="EP56" s="263">
        <f t="shared" si="18"/>
        <v>0</v>
      </c>
      <c r="EQ56" s="64" t="s">
        <v>63</v>
      </c>
      <c r="ER56" s="251"/>
      <c r="ES56" s="252"/>
      <c r="ET56" s="252"/>
      <c r="EU56" s="252"/>
      <c r="EV56" s="252"/>
      <c r="EW56" s="252"/>
      <c r="EX56" s="253"/>
      <c r="EY56" s="251"/>
      <c r="EZ56" s="252"/>
      <c r="FA56" s="252"/>
      <c r="FB56" s="252"/>
      <c r="FC56" s="252"/>
      <c r="FD56" s="252"/>
      <c r="FE56" s="253"/>
      <c r="FF56" s="161" t="s">
        <v>66</v>
      </c>
      <c r="FG56" s="162">
        <f>IFERROR(+FG28+FG30+FG32+FG34+FG36+FG38+FG40+FG42+FG44+FG46+FG48+FG50+FG54,"")</f>
        <v>0</v>
      </c>
      <c r="FH56" s="163" t="s">
        <v>63</v>
      </c>
      <c r="FI56" s="161" t="s">
        <v>67</v>
      </c>
      <c r="FJ56" s="164">
        <f>IFERROR(+FJ28+FJ30+FJ32+FJ34+FJ36+FJ38+FJ40+FJ42+FJ44+FJ46+FJ48+FJ50+FJ54,"")</f>
        <v>0</v>
      </c>
      <c r="FK56" s="163" t="s">
        <v>63</v>
      </c>
      <c r="FL56" s="493"/>
      <c r="FM56" s="496"/>
      <c r="FN56" s="80"/>
    </row>
    <row r="57" spans="2:170" s="16" customFormat="1" ht="39.75" customHeight="1" x14ac:dyDescent="0.15">
      <c r="B57" s="60"/>
      <c r="C57" s="60"/>
      <c r="D57" s="60"/>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60"/>
      <c r="BV57" s="60"/>
      <c r="BW57" s="60"/>
      <c r="BX57" s="60"/>
      <c r="BY57" s="165"/>
      <c r="BZ57" s="165"/>
      <c r="CA57" s="165"/>
      <c r="CB57" s="165"/>
      <c r="CC57" s="165"/>
      <c r="CD57" s="165"/>
      <c r="CE57" s="165"/>
      <c r="CF57" s="166"/>
      <c r="CG57" s="167"/>
      <c r="CH57" s="167"/>
      <c r="CI57" s="167"/>
      <c r="CJ57" s="167"/>
      <c r="CK57" s="167"/>
      <c r="CL57" s="168"/>
      <c r="CM57" s="169"/>
      <c r="CN57" s="169"/>
      <c r="CO57" s="169"/>
      <c r="CP57" s="169"/>
      <c r="CQ57" s="169"/>
      <c r="CR57" s="169"/>
      <c r="CS57" s="169"/>
      <c r="CT57" s="170"/>
      <c r="CU57" s="169"/>
      <c r="CV57" s="169"/>
      <c r="CW57" s="169"/>
      <c r="CX57" s="169"/>
      <c r="CY57" s="169"/>
      <c r="CZ57" s="169"/>
      <c r="DA57" s="169"/>
      <c r="DB57" s="170"/>
      <c r="DC57" s="171"/>
      <c r="DD57" s="171"/>
      <c r="DE57" s="171"/>
      <c r="DF57" s="171"/>
      <c r="DG57" s="52"/>
      <c r="DH57" s="52"/>
      <c r="DI57" s="52"/>
      <c r="DJ57" s="52"/>
      <c r="DK57" s="52"/>
      <c r="DL57" s="172"/>
      <c r="DM57" s="172"/>
      <c r="DN57" s="172"/>
      <c r="DO57" s="172"/>
      <c r="DP57" s="172"/>
      <c r="DQ57" s="172"/>
      <c r="DR57" s="172"/>
      <c r="DS57" s="172"/>
      <c r="DT57" s="173"/>
      <c r="DU57" s="173"/>
      <c r="DV57" s="173"/>
      <c r="DW57" s="173"/>
      <c r="DX57" s="173"/>
      <c r="DY57" s="173"/>
      <c r="DZ57" s="173"/>
      <c r="EA57" s="166"/>
      <c r="EB57" s="173"/>
      <c r="EC57" s="173"/>
      <c r="ED57" s="173"/>
      <c r="EE57" s="173"/>
      <c r="EF57" s="173"/>
      <c r="EG57" s="173"/>
      <c r="EH57" s="173"/>
      <c r="EI57" s="166"/>
      <c r="EJ57" s="173"/>
      <c r="EK57" s="173"/>
      <c r="EL57" s="173"/>
      <c r="EM57" s="173"/>
      <c r="EN57" s="173"/>
      <c r="EO57" s="173"/>
      <c r="EP57" s="173"/>
      <c r="EQ57" s="52"/>
      <c r="ER57" s="80"/>
      <c r="ES57" s="52"/>
      <c r="ET57" s="52"/>
      <c r="EU57" s="52"/>
      <c r="EV57" s="52"/>
      <c r="EW57" s="52"/>
      <c r="EX57" s="52"/>
      <c r="EY57" s="80"/>
      <c r="EZ57" s="52"/>
      <c r="FA57" s="52"/>
      <c r="FB57" s="52"/>
      <c r="FC57" s="52"/>
      <c r="FD57" s="52"/>
      <c r="FE57" s="52"/>
      <c r="FF57" s="168"/>
      <c r="FG57" s="167"/>
      <c r="FH57" s="168"/>
      <c r="FI57" s="168"/>
      <c r="FJ57" s="167"/>
      <c r="FK57" s="168"/>
      <c r="FL57" s="174"/>
      <c r="FM57" s="175"/>
      <c r="FN57" s="80"/>
    </row>
    <row r="58" spans="2:170" ht="48.75" hidden="1" customHeight="1" x14ac:dyDescent="0.15"/>
    <row r="59" spans="2:170" ht="39.75" hidden="1" customHeight="1" x14ac:dyDescent="0.15"/>
    <row r="60" spans="2:170" ht="39.75" hidden="1" customHeight="1" x14ac:dyDescent="0.15"/>
    <row r="61" spans="2:170" ht="39.75" hidden="1" customHeight="1" x14ac:dyDescent="0.15"/>
    <row r="62" spans="2:170" ht="39.75" hidden="1" customHeight="1" x14ac:dyDescent="0.15"/>
    <row r="63" spans="2:170" ht="39.75" hidden="1" customHeight="1" x14ac:dyDescent="0.15"/>
    <row r="64" spans="2:170" ht="39.75" hidden="1" customHeight="1" x14ac:dyDescent="0.15"/>
    <row r="65" ht="39.75" hidden="1" customHeight="1" x14ac:dyDescent="0.15"/>
    <row r="66" ht="39.75" hidden="1" customHeight="1" x14ac:dyDescent="0.15"/>
    <row r="67" ht="39.75" hidden="1" customHeight="1" x14ac:dyDescent="0.15"/>
    <row r="68" ht="39.75" hidden="1" customHeight="1" x14ac:dyDescent="0.15"/>
    <row r="69" ht="39.75" hidden="1" customHeight="1" x14ac:dyDescent="0.15"/>
    <row r="70" ht="39.75" hidden="1" customHeight="1" x14ac:dyDescent="0.15"/>
    <row r="71" ht="39.75" hidden="1" customHeight="1" x14ac:dyDescent="0.15"/>
    <row r="72" ht="39.75" hidden="1" customHeight="1" x14ac:dyDescent="0.15"/>
    <row r="73" ht="39.75" hidden="1" customHeight="1" x14ac:dyDescent="0.15"/>
    <row r="74" ht="39.75" hidden="1" customHeight="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sheetData>
  <mergeCells count="526">
    <mergeCell ref="B2:J2"/>
    <mergeCell ref="K2:AD2"/>
    <mergeCell ref="CA3:CI3"/>
    <mergeCell ref="CJ3:CP3"/>
    <mergeCell ref="B4:J4"/>
    <mergeCell ref="K4:BT4"/>
    <mergeCell ref="CA4:CI4"/>
    <mergeCell ref="CJ4:CP4"/>
    <mergeCell ref="B11:U11"/>
    <mergeCell ref="V11:BQ11"/>
    <mergeCell ref="BR11:CL11"/>
    <mergeCell ref="CM11:CV11"/>
    <mergeCell ref="CW11:ED11"/>
    <mergeCell ref="EE11:EN11"/>
    <mergeCell ref="B6:J6"/>
    <mergeCell ref="K6:AD6"/>
    <mergeCell ref="AE6:BA6"/>
    <mergeCell ref="B7:J7"/>
    <mergeCell ref="K7:AD7"/>
    <mergeCell ref="AE7:BA7"/>
    <mergeCell ref="EE12:EN12"/>
    <mergeCell ref="E14:ED14"/>
    <mergeCell ref="E15:ED15"/>
    <mergeCell ref="E16:ED16"/>
    <mergeCell ref="E17:ED17"/>
    <mergeCell ref="A18:CE18"/>
    <mergeCell ref="B12:R12"/>
    <mergeCell ref="S12:T12"/>
    <mergeCell ref="V12:BQ12"/>
    <mergeCell ref="BR12:CL12"/>
    <mergeCell ref="CM12:CV12"/>
    <mergeCell ref="CW12:ED12"/>
    <mergeCell ref="DT20:EQ22"/>
    <mergeCell ref="ER20:EX24"/>
    <mergeCell ref="EY20:FE24"/>
    <mergeCell ref="FF20:FM24"/>
    <mergeCell ref="K22:S24"/>
    <mergeCell ref="T22:T24"/>
    <mergeCell ref="U22:AC24"/>
    <mergeCell ref="AD22:AD24"/>
    <mergeCell ref="AE22:AM24"/>
    <mergeCell ref="AN22:AN24"/>
    <mergeCell ref="BY20:CF24"/>
    <mergeCell ref="CG20:CL24"/>
    <mergeCell ref="CM20:DB22"/>
    <mergeCell ref="DC20:DH24"/>
    <mergeCell ref="DI20:DK24"/>
    <mergeCell ref="DL20:DS24"/>
    <mergeCell ref="CM23:CT24"/>
    <mergeCell ref="CU23:DB24"/>
    <mergeCell ref="K20:AD21"/>
    <mergeCell ref="AE20:AX21"/>
    <mergeCell ref="AY20:BT24"/>
    <mergeCell ref="BU20:BX22"/>
    <mergeCell ref="AO22:AW24"/>
    <mergeCell ref="AX22:AX24"/>
    <mergeCell ref="DT23:EA24"/>
    <mergeCell ref="EB23:EI24"/>
    <mergeCell ref="EJ23:EQ24"/>
    <mergeCell ref="B25:D56"/>
    <mergeCell ref="E25:AD25"/>
    <mergeCell ref="AE25:FK25"/>
    <mergeCell ref="BU27:BX27"/>
    <mergeCell ref="BY27:CE27"/>
    <mergeCell ref="CG27:CK27"/>
    <mergeCell ref="CM27:CS27"/>
    <mergeCell ref="B20:D24"/>
    <mergeCell ref="E20:J24"/>
    <mergeCell ref="BU23:BX24"/>
    <mergeCell ref="CU27:DA27"/>
    <mergeCell ref="DC27:DF27"/>
    <mergeCell ref="DG27:DH27"/>
    <mergeCell ref="DI27:DK27"/>
    <mergeCell ref="DL27:DS27"/>
    <mergeCell ref="DT27:DZ27"/>
    <mergeCell ref="DL28:DS28"/>
    <mergeCell ref="DT28:DZ28"/>
    <mergeCell ref="M28:AC28"/>
    <mergeCell ref="AG28:AW28"/>
    <mergeCell ref="BU28:BX28"/>
    <mergeCell ref="FL25:FM25"/>
    <mergeCell ref="E26:AD26"/>
    <mergeCell ref="AE26:FK26"/>
    <mergeCell ref="E27:J54"/>
    <mergeCell ref="M27:AB27"/>
    <mergeCell ref="AG27:AV27"/>
    <mergeCell ref="AY27:BL30"/>
    <mergeCell ref="BM27:BM28"/>
    <mergeCell ref="BN27:BS28"/>
    <mergeCell ref="BT27:BT28"/>
    <mergeCell ref="EB27:EH27"/>
    <mergeCell ref="EJ27:EP27"/>
    <mergeCell ref="ER27:EX27"/>
    <mergeCell ref="EY27:FE27"/>
    <mergeCell ref="FL27:FL56"/>
    <mergeCell ref="FM27:FM56"/>
    <mergeCell ref="EB28:EH28"/>
    <mergeCell ref="EJ28:EP28"/>
    <mergeCell ref="ER28:EX28"/>
    <mergeCell ref="EY28:FE28"/>
    <mergeCell ref="CU28:DA28"/>
    <mergeCell ref="DC28:DF28"/>
    <mergeCell ref="DG28:DH28"/>
    <mergeCell ref="DI28:DK28"/>
    <mergeCell ref="BY28:CE28"/>
    <mergeCell ref="CG28:CK28"/>
    <mergeCell ref="CM28:CS28"/>
    <mergeCell ref="EB29:EH29"/>
    <mergeCell ref="EJ29:EP29"/>
    <mergeCell ref="ER29:EX29"/>
    <mergeCell ref="EY29:FE29"/>
    <mergeCell ref="L30:R30"/>
    <mergeCell ref="V30:AB30"/>
    <mergeCell ref="AF30:AL30"/>
    <mergeCell ref="AP30:AV30"/>
    <mergeCell ref="BU30:BX30"/>
    <mergeCell ref="BY30:CE30"/>
    <mergeCell ref="CM29:CT29"/>
    <mergeCell ref="CU29:DA29"/>
    <mergeCell ref="DC29:DH29"/>
    <mergeCell ref="DI29:DK29"/>
    <mergeCell ref="DL29:DS29"/>
    <mergeCell ref="DT29:DZ29"/>
    <mergeCell ref="BM29:BM30"/>
    <mergeCell ref="BN29:BS30"/>
    <mergeCell ref="BT29:BT30"/>
    <mergeCell ref="BU29:BX29"/>
    <mergeCell ref="BY29:CE29"/>
    <mergeCell ref="CG29:CK29"/>
    <mergeCell ref="CG30:CK30"/>
    <mergeCell ref="EB30:EH30"/>
    <mergeCell ref="EJ30:EP30"/>
    <mergeCell ref="ER30:EX30"/>
    <mergeCell ref="EY30:FE30"/>
    <mergeCell ref="K31:S31"/>
    <mergeCell ref="AE31:AM31"/>
    <mergeCell ref="AP31:AV31"/>
    <mergeCell ref="AY31:BT32"/>
    <mergeCell ref="BU31:BX31"/>
    <mergeCell ref="BY31:CE31"/>
    <mergeCell ref="CM30:CT30"/>
    <mergeCell ref="CU30:DA30"/>
    <mergeCell ref="DC30:DH30"/>
    <mergeCell ref="DI30:DK30"/>
    <mergeCell ref="DL30:DS30"/>
    <mergeCell ref="DT30:DZ30"/>
    <mergeCell ref="DL31:DS31"/>
    <mergeCell ref="DT31:DZ31"/>
    <mergeCell ref="EB31:EH31"/>
    <mergeCell ref="EJ31:EP31"/>
    <mergeCell ref="ER31:EX31"/>
    <mergeCell ref="EY31:FE31"/>
    <mergeCell ref="CG31:CK31"/>
    <mergeCell ref="CM31:CS31"/>
    <mergeCell ref="CU31:DA31"/>
    <mergeCell ref="DC31:DF31"/>
    <mergeCell ref="DG31:DH31"/>
    <mergeCell ref="DI31:DK31"/>
    <mergeCell ref="EB32:EH32"/>
    <mergeCell ref="EJ32:EP32"/>
    <mergeCell ref="ER32:EX32"/>
    <mergeCell ref="EY32:FE32"/>
    <mergeCell ref="L33:R33"/>
    <mergeCell ref="AF33:AL33"/>
    <mergeCell ref="AY33:BL40"/>
    <mergeCell ref="BM33:BM34"/>
    <mergeCell ref="BN33:BS34"/>
    <mergeCell ref="BT33:BT34"/>
    <mergeCell ref="CU32:DA32"/>
    <mergeCell ref="DC32:DF32"/>
    <mergeCell ref="DG32:DH32"/>
    <mergeCell ref="DI32:DK32"/>
    <mergeCell ref="DL32:DS32"/>
    <mergeCell ref="DT32:DZ32"/>
    <mergeCell ref="U32:AC38"/>
    <mergeCell ref="AO32:AW38"/>
    <mergeCell ref="BU32:BX32"/>
    <mergeCell ref="BY32:CE32"/>
    <mergeCell ref="CG32:CK32"/>
    <mergeCell ref="CM32:CS32"/>
    <mergeCell ref="BU33:BX33"/>
    <mergeCell ref="BY33:CE33"/>
    <mergeCell ref="EJ33:EP33"/>
    <mergeCell ref="ER33:EX33"/>
    <mergeCell ref="EY33:FE33"/>
    <mergeCell ref="K34:S34"/>
    <mergeCell ref="AE34:AM34"/>
    <mergeCell ref="BU34:BX34"/>
    <mergeCell ref="BY34:CE34"/>
    <mergeCell ref="CG34:CK34"/>
    <mergeCell ref="CM34:CT34"/>
    <mergeCell ref="CU34:DA34"/>
    <mergeCell ref="CU33:DA33"/>
    <mergeCell ref="DC33:DH33"/>
    <mergeCell ref="DI33:DK33"/>
    <mergeCell ref="DL33:DS33"/>
    <mergeCell ref="DT33:DZ33"/>
    <mergeCell ref="EB33:EH33"/>
    <mergeCell ref="CG33:CK33"/>
    <mergeCell ref="CM33:CT33"/>
    <mergeCell ref="ER34:EX34"/>
    <mergeCell ref="EY34:FE34"/>
    <mergeCell ref="BM35:BM36"/>
    <mergeCell ref="BN35:BS36"/>
    <mergeCell ref="BT35:BT36"/>
    <mergeCell ref="BU35:BX35"/>
    <mergeCell ref="BY35:CE35"/>
    <mergeCell ref="CG35:CK35"/>
    <mergeCell ref="CM35:CT35"/>
    <mergeCell ref="CU35:DA35"/>
    <mergeCell ref="DC34:DH34"/>
    <mergeCell ref="DI34:DK34"/>
    <mergeCell ref="DL34:DS34"/>
    <mergeCell ref="DT34:DZ34"/>
    <mergeCell ref="EB34:EH34"/>
    <mergeCell ref="EJ34:EP34"/>
    <mergeCell ref="ER35:EX35"/>
    <mergeCell ref="EY35:FE35"/>
    <mergeCell ref="BU36:BX36"/>
    <mergeCell ref="BY36:CE36"/>
    <mergeCell ref="CG36:CK36"/>
    <mergeCell ref="CM36:CT36"/>
    <mergeCell ref="CU36:DA36"/>
    <mergeCell ref="DC36:DH36"/>
    <mergeCell ref="DI36:DK36"/>
    <mergeCell ref="DL36:DS36"/>
    <mergeCell ref="DC35:DH35"/>
    <mergeCell ref="DI35:DK35"/>
    <mergeCell ref="DL35:DS35"/>
    <mergeCell ref="DT35:DZ35"/>
    <mergeCell ref="EB35:EH35"/>
    <mergeCell ref="EJ35:EP35"/>
    <mergeCell ref="DT36:DZ36"/>
    <mergeCell ref="EB36:EH36"/>
    <mergeCell ref="EJ36:EP36"/>
    <mergeCell ref="ER36:EX36"/>
    <mergeCell ref="EY36:FE36"/>
    <mergeCell ref="BM37:BM38"/>
    <mergeCell ref="BN37:BS38"/>
    <mergeCell ref="BT37:BT38"/>
    <mergeCell ref="BU37:BX37"/>
    <mergeCell ref="BY37:CE37"/>
    <mergeCell ref="DT37:DZ37"/>
    <mergeCell ref="EB37:EH37"/>
    <mergeCell ref="EJ37:EP37"/>
    <mergeCell ref="ER37:EX37"/>
    <mergeCell ref="EY37:FE37"/>
    <mergeCell ref="BU38:BX38"/>
    <mergeCell ref="BY38:CE38"/>
    <mergeCell ref="CG38:CK38"/>
    <mergeCell ref="CM38:CT38"/>
    <mergeCell ref="CU38:DA38"/>
    <mergeCell ref="CG37:CK37"/>
    <mergeCell ref="CM37:CT37"/>
    <mergeCell ref="CU37:DA37"/>
    <mergeCell ref="DC37:DH37"/>
    <mergeCell ref="DI37:DK37"/>
    <mergeCell ref="DL37:DS37"/>
    <mergeCell ref="ER38:EX38"/>
    <mergeCell ref="EY38:FE38"/>
    <mergeCell ref="BM39:BM40"/>
    <mergeCell ref="BN39:BS40"/>
    <mergeCell ref="BT39:BT40"/>
    <mergeCell ref="BU39:BX39"/>
    <mergeCell ref="BY39:CE39"/>
    <mergeCell ref="CG39:CK39"/>
    <mergeCell ref="CM39:CT39"/>
    <mergeCell ref="CU39:DA39"/>
    <mergeCell ref="DC38:DH38"/>
    <mergeCell ref="DI38:DK38"/>
    <mergeCell ref="DL38:DS38"/>
    <mergeCell ref="DT38:DZ38"/>
    <mergeCell ref="EB38:EH38"/>
    <mergeCell ref="EJ38:EP38"/>
    <mergeCell ref="DL40:DS40"/>
    <mergeCell ref="DT40:DZ40"/>
    <mergeCell ref="EB40:EH40"/>
    <mergeCell ref="EJ40:EP40"/>
    <mergeCell ref="ER40:EX40"/>
    <mergeCell ref="EY40:FE40"/>
    <mergeCell ref="ER39:EX39"/>
    <mergeCell ref="EY39:FE39"/>
    <mergeCell ref="AP40:AV40"/>
    <mergeCell ref="BU40:BX40"/>
    <mergeCell ref="BY40:CE40"/>
    <mergeCell ref="CG40:CK40"/>
    <mergeCell ref="CM40:CT40"/>
    <mergeCell ref="CU40:DA40"/>
    <mergeCell ref="DC40:DH40"/>
    <mergeCell ref="DI40:DK40"/>
    <mergeCell ref="DC39:DH39"/>
    <mergeCell ref="DI39:DK39"/>
    <mergeCell ref="DL39:DS39"/>
    <mergeCell ref="DT39:DZ39"/>
    <mergeCell ref="EB39:EH39"/>
    <mergeCell ref="EJ39:EP39"/>
    <mergeCell ref="AO41:AW47"/>
    <mergeCell ref="AY41:BT42"/>
    <mergeCell ref="BU41:BX41"/>
    <mergeCell ref="BY41:CE41"/>
    <mergeCell ref="CG41:CK41"/>
    <mergeCell ref="CM41:CS41"/>
    <mergeCell ref="BU44:BX44"/>
    <mergeCell ref="BY44:CE44"/>
    <mergeCell ref="CG44:CK44"/>
    <mergeCell ref="CM44:CT44"/>
    <mergeCell ref="CM45:CT45"/>
    <mergeCell ref="EB41:EH41"/>
    <mergeCell ref="EJ41:EP41"/>
    <mergeCell ref="ER41:EX41"/>
    <mergeCell ref="EY41:FE41"/>
    <mergeCell ref="BU42:BX42"/>
    <mergeCell ref="BY42:CE42"/>
    <mergeCell ref="CG42:CK42"/>
    <mergeCell ref="CM42:CS42"/>
    <mergeCell ref="CU42:DA42"/>
    <mergeCell ref="DC42:DF42"/>
    <mergeCell ref="CU41:DA41"/>
    <mergeCell ref="DC41:DF41"/>
    <mergeCell ref="DG41:DH41"/>
    <mergeCell ref="DI41:DK41"/>
    <mergeCell ref="DL41:DS41"/>
    <mergeCell ref="DT41:DZ41"/>
    <mergeCell ref="DL43:DS43"/>
    <mergeCell ref="DT43:DZ43"/>
    <mergeCell ref="EB43:EH43"/>
    <mergeCell ref="EJ43:EP43"/>
    <mergeCell ref="ER43:EX43"/>
    <mergeCell ref="EY43:FE43"/>
    <mergeCell ref="ER42:EX42"/>
    <mergeCell ref="EY42:FE42"/>
    <mergeCell ref="AY43:BT44"/>
    <mergeCell ref="BU43:BX43"/>
    <mergeCell ref="BY43:CE43"/>
    <mergeCell ref="CG43:CK43"/>
    <mergeCell ref="CM43:CT43"/>
    <mergeCell ref="CU43:DA43"/>
    <mergeCell ref="DC43:DH43"/>
    <mergeCell ref="DI43:DK43"/>
    <mergeCell ref="DG42:DH42"/>
    <mergeCell ref="DI42:DK42"/>
    <mergeCell ref="DL42:DS42"/>
    <mergeCell ref="DT42:DZ42"/>
    <mergeCell ref="EB42:EH42"/>
    <mergeCell ref="EJ42:EP42"/>
    <mergeCell ref="EJ44:EP44"/>
    <mergeCell ref="ER44:EX44"/>
    <mergeCell ref="EY44:FE44"/>
    <mergeCell ref="AY45:BL50"/>
    <mergeCell ref="BM45:BM46"/>
    <mergeCell ref="BN45:BS46"/>
    <mergeCell ref="BT45:BT46"/>
    <mergeCell ref="BU45:BX45"/>
    <mergeCell ref="BY45:CE45"/>
    <mergeCell ref="CG45:CK45"/>
    <mergeCell ref="CU44:DA44"/>
    <mergeCell ref="DC44:DH44"/>
    <mergeCell ref="DI44:DK44"/>
    <mergeCell ref="DL44:DS44"/>
    <mergeCell ref="DT44:DZ44"/>
    <mergeCell ref="EB44:EH44"/>
    <mergeCell ref="EB45:EH45"/>
    <mergeCell ref="EJ45:EP45"/>
    <mergeCell ref="ER45:EX45"/>
    <mergeCell ref="EY45:FE45"/>
    <mergeCell ref="BU46:BX46"/>
    <mergeCell ref="BY46:CE46"/>
    <mergeCell ref="CG46:CK46"/>
    <mergeCell ref="CM46:CT46"/>
    <mergeCell ref="CU46:DA46"/>
    <mergeCell ref="DC46:DH46"/>
    <mergeCell ref="CU45:DA45"/>
    <mergeCell ref="DC45:DH45"/>
    <mergeCell ref="DI45:DK45"/>
    <mergeCell ref="DL45:DS45"/>
    <mergeCell ref="DT45:DZ45"/>
    <mergeCell ref="EY46:FE46"/>
    <mergeCell ref="BM47:BM48"/>
    <mergeCell ref="BN47:BS48"/>
    <mergeCell ref="BT47:BT48"/>
    <mergeCell ref="BU47:BX47"/>
    <mergeCell ref="BY47:CE47"/>
    <mergeCell ref="CG47:CK47"/>
    <mergeCell ref="CM47:CT47"/>
    <mergeCell ref="CU47:DA47"/>
    <mergeCell ref="DC47:DH47"/>
    <mergeCell ref="DI46:DK46"/>
    <mergeCell ref="DL46:DS46"/>
    <mergeCell ref="DT46:DZ46"/>
    <mergeCell ref="EB46:EH46"/>
    <mergeCell ref="EJ46:EP46"/>
    <mergeCell ref="ER46:EX46"/>
    <mergeCell ref="EY47:FE47"/>
    <mergeCell ref="BU48:BX48"/>
    <mergeCell ref="BY48:CE48"/>
    <mergeCell ref="CG48:CK48"/>
    <mergeCell ref="CM48:CT48"/>
    <mergeCell ref="CU48:DA48"/>
    <mergeCell ref="DC48:DH48"/>
    <mergeCell ref="DI48:DK48"/>
    <mergeCell ref="DL48:DS48"/>
    <mergeCell ref="DT48:DZ48"/>
    <mergeCell ref="DI47:DK47"/>
    <mergeCell ref="DL47:DS47"/>
    <mergeCell ref="DT47:DZ47"/>
    <mergeCell ref="EB47:EH47"/>
    <mergeCell ref="EJ47:EP47"/>
    <mergeCell ref="ER47:EX47"/>
    <mergeCell ref="EB48:EH48"/>
    <mergeCell ref="EJ48:EP48"/>
    <mergeCell ref="ER48:EX48"/>
    <mergeCell ref="EY48:FE48"/>
    <mergeCell ref="BM49:BM50"/>
    <mergeCell ref="BN49:BS50"/>
    <mergeCell ref="BT49:BT50"/>
    <mergeCell ref="BU49:BX49"/>
    <mergeCell ref="BY49:CE49"/>
    <mergeCell ref="CG49:CK49"/>
    <mergeCell ref="EB49:EH49"/>
    <mergeCell ref="EJ49:EP49"/>
    <mergeCell ref="ER49:EX49"/>
    <mergeCell ref="EY49:FE49"/>
    <mergeCell ref="BU50:BX50"/>
    <mergeCell ref="BY50:CE50"/>
    <mergeCell ref="CG50:CK50"/>
    <mergeCell ref="CM50:CT50"/>
    <mergeCell ref="CU50:DA50"/>
    <mergeCell ref="DC50:DH50"/>
    <mergeCell ref="CM49:CT49"/>
    <mergeCell ref="CU49:DA49"/>
    <mergeCell ref="DC49:DH49"/>
    <mergeCell ref="DI49:DK49"/>
    <mergeCell ref="DL49:DS49"/>
    <mergeCell ref="DT49:DZ49"/>
    <mergeCell ref="EY50:FE50"/>
    <mergeCell ref="AY51:BT52"/>
    <mergeCell ref="BU51:BX51"/>
    <mergeCell ref="BY51:CE51"/>
    <mergeCell ref="CG51:CK51"/>
    <mergeCell ref="CM51:CS51"/>
    <mergeCell ref="CU51:DA51"/>
    <mergeCell ref="DC51:DH51"/>
    <mergeCell ref="DI51:DK51"/>
    <mergeCell ref="DL51:DS51"/>
    <mergeCell ref="DI50:DK50"/>
    <mergeCell ref="DL50:DS50"/>
    <mergeCell ref="DT50:DZ50"/>
    <mergeCell ref="EB50:EH50"/>
    <mergeCell ref="EJ50:EP50"/>
    <mergeCell ref="ER50:EX50"/>
    <mergeCell ref="DT51:DZ51"/>
    <mergeCell ref="EB51:EH51"/>
    <mergeCell ref="EJ51:EP51"/>
    <mergeCell ref="DC52:DH52"/>
    <mergeCell ref="ER51:EX51"/>
    <mergeCell ref="EY51:FE51"/>
    <mergeCell ref="BU52:BX52"/>
    <mergeCell ref="BY52:CE52"/>
    <mergeCell ref="CG52:CK52"/>
    <mergeCell ref="CM52:CS52"/>
    <mergeCell ref="CU52:DA52"/>
    <mergeCell ref="ER52:EX52"/>
    <mergeCell ref="EY52:FE52"/>
    <mergeCell ref="DI52:DK52"/>
    <mergeCell ref="DL52:DS52"/>
    <mergeCell ref="DT52:DZ52"/>
    <mergeCell ref="EB52:EH52"/>
    <mergeCell ref="EJ52:EP52"/>
    <mergeCell ref="ER54:EX54"/>
    <mergeCell ref="EY54:FE54"/>
    <mergeCell ref="AY53:BT54"/>
    <mergeCell ref="BU53:BX53"/>
    <mergeCell ref="BY53:CE53"/>
    <mergeCell ref="CG53:CK53"/>
    <mergeCell ref="CM53:CS53"/>
    <mergeCell ref="CU53:DB53"/>
    <mergeCell ref="DC53:DF53"/>
    <mergeCell ref="DG53:DH53"/>
    <mergeCell ref="DI56:DK56"/>
    <mergeCell ref="DL56:DS56"/>
    <mergeCell ref="DT56:DZ56"/>
    <mergeCell ref="EB56:EH56"/>
    <mergeCell ref="EJ56:EP56"/>
    <mergeCell ref="EY53:FE53"/>
    <mergeCell ref="BU54:BX54"/>
    <mergeCell ref="BY54:CE54"/>
    <mergeCell ref="CG54:CK54"/>
    <mergeCell ref="CM54:CS54"/>
    <mergeCell ref="CU54:DB54"/>
    <mergeCell ref="DC54:DF54"/>
    <mergeCell ref="DG54:DH54"/>
    <mergeCell ref="DI54:DK54"/>
    <mergeCell ref="DL54:DS54"/>
    <mergeCell ref="DI53:DK53"/>
    <mergeCell ref="DL53:DS53"/>
    <mergeCell ref="DT53:DZ53"/>
    <mergeCell ref="EB53:EH53"/>
    <mergeCell ref="EJ53:EP53"/>
    <mergeCell ref="ER53:EX53"/>
    <mergeCell ref="DT54:DZ54"/>
    <mergeCell ref="EB54:EH54"/>
    <mergeCell ref="EJ54:EP54"/>
    <mergeCell ref="E55:BT56"/>
    <mergeCell ref="BU55:BX55"/>
    <mergeCell ref="BY55:CE55"/>
    <mergeCell ref="CG55:CK55"/>
    <mergeCell ref="CM55:CS55"/>
    <mergeCell ref="EB55:EH55"/>
    <mergeCell ref="EJ55:EP55"/>
    <mergeCell ref="ER55:EX55"/>
    <mergeCell ref="EY55:FE55"/>
    <mergeCell ref="BU56:BX56"/>
    <mergeCell ref="BY56:CE56"/>
    <mergeCell ref="CG56:CK56"/>
    <mergeCell ref="CM56:CS56"/>
    <mergeCell ref="CU56:DA56"/>
    <mergeCell ref="DC56:DF56"/>
    <mergeCell ref="CU55:DA55"/>
    <mergeCell ref="DC55:DF55"/>
    <mergeCell ref="DG55:DH55"/>
    <mergeCell ref="DI55:DK55"/>
    <mergeCell ref="DL55:DS55"/>
    <mergeCell ref="DT55:DZ55"/>
    <mergeCell ref="ER56:EX56"/>
    <mergeCell ref="EY56:FE56"/>
    <mergeCell ref="DG56:DH56"/>
  </mergeCells>
  <phoneticPr fontId="3"/>
  <printOptions horizontalCentered="1"/>
  <pageMargins left="0.70866141732283472" right="0.31496062992125984" top="0.35433070866141736" bottom="0.55118110236220474" header="0.31496062992125984" footer="0.31496062992125984"/>
  <pageSetup paperSize="8"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BADE7-7191-423B-8233-BFEF2E050303}">
  <sheetPr>
    <tabColor rgb="FFFF0000"/>
  </sheetPr>
  <dimension ref="A1:FM71"/>
  <sheetViews>
    <sheetView showZeros="0" tabSelected="1" view="pageBreakPreview" zoomScale="40" zoomScaleNormal="100" zoomScaleSheetLayoutView="40" workbookViewId="0">
      <selection activeCell="E14" sqref="E14:EW14"/>
    </sheetView>
  </sheetViews>
  <sheetFormatPr defaultColWidth="9" defaultRowHeight="14.25" x14ac:dyDescent="0.15"/>
  <cols>
    <col min="1" max="1" width="3.375" style="1" customWidth="1"/>
    <col min="2" max="2" width="3.125" style="1" customWidth="1"/>
    <col min="3" max="3" width="6.875" style="1" customWidth="1"/>
    <col min="4" max="4" width="4.125" style="1" customWidth="1"/>
    <col min="5" max="19" width="3.125" style="1" customWidth="1"/>
    <col min="20" max="20" width="1.875" style="2" customWidth="1"/>
    <col min="21" max="29" width="3.125" style="1" customWidth="1"/>
    <col min="30" max="30" width="1.875" style="2" customWidth="1"/>
    <col min="31" max="39" width="3.125" style="1" customWidth="1"/>
    <col min="40" max="40" width="1.875" style="2" customWidth="1"/>
    <col min="41" max="49" width="3.125" style="1" customWidth="1"/>
    <col min="50" max="50" width="1.875" style="2" customWidth="1"/>
    <col min="51" max="51" width="3.125" style="3" customWidth="1"/>
    <col min="52" max="64" width="2.5" style="3" customWidth="1"/>
    <col min="65" max="65" width="2.875" style="1" customWidth="1"/>
    <col min="66" max="71" width="4.5" style="2" customWidth="1"/>
    <col min="72" max="76" width="2.875" style="1" customWidth="1"/>
    <col min="77" max="77" width="3.125" style="1" customWidth="1"/>
    <col min="78" max="81" width="2.125" style="1" customWidth="1"/>
    <col min="82" max="83" width="3.125" style="1" customWidth="1"/>
    <col min="84" max="84" width="5.625" style="2" customWidth="1"/>
    <col min="85" max="89" width="3.625" style="1" customWidth="1"/>
    <col min="90" max="90" width="5.5" style="2" customWidth="1"/>
    <col min="91" max="97" width="3.625" style="4" customWidth="1"/>
    <col min="98" max="98" width="5.5" style="4" customWidth="1"/>
    <col min="99" max="105" width="3.5" style="4" customWidth="1"/>
    <col min="106" max="106" width="5.625" style="5" customWidth="1"/>
    <col min="107" max="111" width="3.625" style="1" customWidth="1"/>
    <col min="112" max="114" width="3.625" style="2" customWidth="1"/>
    <col min="115" max="115" width="3.125" style="2" customWidth="1"/>
    <col min="116" max="123" width="2.625" style="2" customWidth="1"/>
    <col min="124" max="130" width="3.625" style="1" customWidth="1"/>
    <col min="131" max="131" width="5.625" style="6" customWidth="1"/>
    <col min="132" max="138" width="3.625" style="1" customWidth="1"/>
    <col min="139" max="139" width="5.625" style="6" customWidth="1"/>
    <col min="140" max="146" width="3.625" style="1" customWidth="1"/>
    <col min="147" max="147" width="5.5" style="2" customWidth="1"/>
    <col min="148" max="161" width="3.5" style="1" customWidth="1"/>
    <col min="162" max="162" width="14.5" style="7" customWidth="1"/>
    <col min="163" max="163" width="15.5" style="7" customWidth="1"/>
    <col min="164" max="164" width="5.5" style="8" customWidth="1"/>
    <col min="165" max="165" width="14.5" style="7" customWidth="1"/>
    <col min="166" max="166" width="15.5" style="7" customWidth="1"/>
    <col min="167" max="167" width="5.5" style="8" customWidth="1"/>
    <col min="168" max="169" width="23.625" style="8" customWidth="1"/>
    <col min="170" max="170" width="3.875" style="1" customWidth="1"/>
    <col min="171" max="211" width="3.125" style="1" customWidth="1"/>
    <col min="212" max="16384" width="9" style="1"/>
  </cols>
  <sheetData>
    <row r="1" spans="2:162" s="29" customFormat="1" ht="48.75" customHeight="1" x14ac:dyDescent="0.15">
      <c r="B1" s="687" t="s">
        <v>92</v>
      </c>
      <c r="C1" s="687"/>
      <c r="D1" s="68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8"/>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row>
    <row r="2" spans="2:162" s="29" customFormat="1" ht="48.75" customHeight="1" x14ac:dyDescent="0.15">
      <c r="B2" s="16"/>
      <c r="C2" s="593">
        <v>1</v>
      </c>
      <c r="D2" s="593"/>
      <c r="E2" s="594" t="s">
        <v>133</v>
      </c>
      <c r="F2" s="595"/>
      <c r="G2" s="595"/>
      <c r="H2" s="595"/>
      <c r="I2" s="595"/>
      <c r="J2" s="595"/>
      <c r="K2" s="595"/>
      <c r="L2" s="595"/>
      <c r="M2" s="595"/>
      <c r="N2" s="595"/>
      <c r="O2" s="595"/>
      <c r="P2" s="595"/>
      <c r="Q2" s="595"/>
      <c r="R2" s="595"/>
      <c r="S2" s="595"/>
      <c r="T2" s="595"/>
      <c r="U2" s="595"/>
      <c r="V2" s="595"/>
      <c r="W2" s="595"/>
      <c r="X2" s="595"/>
      <c r="Y2" s="595"/>
      <c r="Z2" s="595"/>
      <c r="AA2" s="595"/>
      <c r="AB2" s="595"/>
      <c r="AC2" s="595"/>
      <c r="AD2" s="595"/>
      <c r="AE2" s="595"/>
      <c r="AF2" s="595"/>
      <c r="AG2" s="595"/>
      <c r="AH2" s="595"/>
      <c r="AI2" s="595"/>
      <c r="AJ2" s="595"/>
      <c r="AK2" s="595"/>
      <c r="AL2" s="595"/>
      <c r="AM2" s="595"/>
      <c r="AN2" s="595"/>
      <c r="AO2" s="595"/>
      <c r="AP2" s="595"/>
      <c r="AQ2" s="595"/>
      <c r="AR2" s="595"/>
      <c r="AS2" s="595"/>
      <c r="AT2" s="595"/>
      <c r="AU2" s="595"/>
      <c r="AV2" s="595"/>
      <c r="AW2" s="595"/>
      <c r="AX2" s="595"/>
      <c r="AY2" s="595"/>
      <c r="AZ2" s="595"/>
      <c r="BA2" s="595"/>
      <c r="BB2" s="595"/>
      <c r="BC2" s="595"/>
      <c r="BD2" s="595"/>
      <c r="BE2" s="595"/>
      <c r="BF2" s="595"/>
      <c r="BG2" s="595"/>
      <c r="BH2" s="595"/>
      <c r="BI2" s="595"/>
      <c r="BJ2" s="595"/>
      <c r="BK2" s="595"/>
      <c r="BL2" s="595"/>
      <c r="BM2" s="595"/>
      <c r="BN2" s="595"/>
      <c r="BO2" s="595"/>
      <c r="BP2" s="595"/>
      <c r="BQ2" s="595"/>
      <c r="BR2" s="595"/>
      <c r="BS2" s="595"/>
      <c r="BT2" s="595"/>
      <c r="BU2" s="595"/>
      <c r="BV2" s="595"/>
      <c r="BW2" s="595"/>
      <c r="BX2" s="595"/>
      <c r="BY2" s="595"/>
      <c r="BZ2" s="595"/>
      <c r="CA2" s="595"/>
      <c r="CB2" s="595"/>
      <c r="CC2" s="595"/>
      <c r="CD2" s="595"/>
      <c r="CE2" s="595"/>
      <c r="CF2" s="595"/>
      <c r="CG2" s="595"/>
      <c r="CH2" s="595"/>
      <c r="CI2" s="595"/>
      <c r="CJ2" s="595"/>
      <c r="CK2" s="595"/>
      <c r="CL2" s="595"/>
      <c r="CM2" s="595"/>
      <c r="CN2" s="595"/>
      <c r="CO2" s="595"/>
      <c r="CP2" s="595"/>
      <c r="CQ2" s="595"/>
      <c r="CR2" s="595"/>
      <c r="CS2" s="595"/>
      <c r="CT2" s="595"/>
      <c r="CU2" s="595"/>
      <c r="CV2" s="595"/>
      <c r="CW2" s="595"/>
      <c r="CX2" s="595"/>
      <c r="CY2" s="595"/>
      <c r="CZ2" s="595"/>
      <c r="DA2" s="595"/>
      <c r="DB2" s="595"/>
      <c r="DC2" s="595"/>
      <c r="DD2" s="595"/>
      <c r="DE2" s="595"/>
      <c r="DF2" s="595"/>
      <c r="DG2" s="595"/>
      <c r="DH2" s="595"/>
      <c r="DI2" s="595"/>
      <c r="DJ2" s="595"/>
      <c r="DK2" s="595"/>
      <c r="DL2" s="595"/>
      <c r="DM2" s="595"/>
      <c r="DN2" s="595"/>
      <c r="DO2" s="595"/>
      <c r="DP2" s="595"/>
      <c r="DQ2" s="595"/>
      <c r="DR2" s="595"/>
      <c r="DS2" s="595"/>
      <c r="DT2" s="595"/>
      <c r="DU2" s="595"/>
      <c r="DV2" s="595"/>
      <c r="DW2" s="595"/>
      <c r="DX2" s="595"/>
      <c r="DY2" s="595"/>
      <c r="DZ2" s="595"/>
      <c r="EA2" s="595"/>
      <c r="EB2" s="595"/>
      <c r="EC2" s="595"/>
      <c r="ED2" s="595"/>
      <c r="EE2" s="595"/>
      <c r="EF2" s="595"/>
      <c r="EG2" s="595"/>
      <c r="EH2" s="595"/>
      <c r="EI2" s="595"/>
      <c r="EJ2" s="595"/>
      <c r="EK2" s="595"/>
      <c r="EL2" s="595"/>
      <c r="EM2" s="595"/>
      <c r="EN2" s="595"/>
      <c r="EO2" s="595"/>
      <c r="EP2" s="595"/>
      <c r="EQ2" s="595"/>
      <c r="ER2" s="595"/>
      <c r="ES2" s="595"/>
      <c r="ET2" s="595"/>
      <c r="EU2" s="595"/>
      <c r="EV2" s="595"/>
      <c r="EW2" s="595"/>
    </row>
    <row r="3" spans="2:162" s="29" customFormat="1" ht="48.75" customHeight="1" x14ac:dyDescent="0.15">
      <c r="B3" s="16"/>
      <c r="C3" s="593"/>
      <c r="D3" s="593"/>
      <c r="E3" s="595"/>
      <c r="F3" s="595"/>
      <c r="G3" s="595"/>
      <c r="H3" s="595"/>
      <c r="I3" s="595"/>
      <c r="J3" s="595"/>
      <c r="K3" s="595"/>
      <c r="L3" s="595"/>
      <c r="M3" s="595"/>
      <c r="N3" s="595"/>
      <c r="O3" s="595"/>
      <c r="P3" s="595"/>
      <c r="Q3" s="595"/>
      <c r="R3" s="595"/>
      <c r="S3" s="595"/>
      <c r="T3" s="595"/>
      <c r="U3" s="595"/>
      <c r="V3" s="595"/>
      <c r="W3" s="595"/>
      <c r="X3" s="595"/>
      <c r="Y3" s="595"/>
      <c r="Z3" s="595"/>
      <c r="AA3" s="595"/>
      <c r="AB3" s="595"/>
      <c r="AC3" s="595"/>
      <c r="AD3" s="595"/>
      <c r="AE3" s="595"/>
      <c r="AF3" s="595"/>
      <c r="AG3" s="595"/>
      <c r="AH3" s="595"/>
      <c r="AI3" s="595"/>
      <c r="AJ3" s="595"/>
      <c r="AK3" s="595"/>
      <c r="AL3" s="595"/>
      <c r="AM3" s="595"/>
      <c r="AN3" s="595"/>
      <c r="AO3" s="595"/>
      <c r="AP3" s="595"/>
      <c r="AQ3" s="595"/>
      <c r="AR3" s="595"/>
      <c r="AS3" s="595"/>
      <c r="AT3" s="595"/>
      <c r="AU3" s="595"/>
      <c r="AV3" s="595"/>
      <c r="AW3" s="595"/>
      <c r="AX3" s="595"/>
      <c r="AY3" s="595"/>
      <c r="AZ3" s="595"/>
      <c r="BA3" s="595"/>
      <c r="BB3" s="595"/>
      <c r="BC3" s="595"/>
      <c r="BD3" s="595"/>
      <c r="BE3" s="595"/>
      <c r="BF3" s="595"/>
      <c r="BG3" s="595"/>
      <c r="BH3" s="595"/>
      <c r="BI3" s="595"/>
      <c r="BJ3" s="595"/>
      <c r="BK3" s="595"/>
      <c r="BL3" s="595"/>
      <c r="BM3" s="595"/>
      <c r="BN3" s="595"/>
      <c r="BO3" s="595"/>
      <c r="BP3" s="595"/>
      <c r="BQ3" s="595"/>
      <c r="BR3" s="595"/>
      <c r="BS3" s="595"/>
      <c r="BT3" s="595"/>
      <c r="BU3" s="595"/>
      <c r="BV3" s="595"/>
      <c r="BW3" s="595"/>
      <c r="BX3" s="595"/>
      <c r="BY3" s="595"/>
      <c r="BZ3" s="595"/>
      <c r="CA3" s="595"/>
      <c r="CB3" s="595"/>
      <c r="CC3" s="595"/>
      <c r="CD3" s="595"/>
      <c r="CE3" s="595"/>
      <c r="CF3" s="595"/>
      <c r="CG3" s="595"/>
      <c r="CH3" s="595"/>
      <c r="CI3" s="595"/>
      <c r="CJ3" s="595"/>
      <c r="CK3" s="595"/>
      <c r="CL3" s="595"/>
      <c r="CM3" s="595"/>
      <c r="CN3" s="595"/>
      <c r="CO3" s="595"/>
      <c r="CP3" s="595"/>
      <c r="CQ3" s="595"/>
      <c r="CR3" s="595"/>
      <c r="CS3" s="595"/>
      <c r="CT3" s="595"/>
      <c r="CU3" s="595"/>
      <c r="CV3" s="595"/>
      <c r="CW3" s="595"/>
      <c r="CX3" s="595"/>
      <c r="CY3" s="595"/>
      <c r="CZ3" s="595"/>
      <c r="DA3" s="595"/>
      <c r="DB3" s="595"/>
      <c r="DC3" s="595"/>
      <c r="DD3" s="595"/>
      <c r="DE3" s="595"/>
      <c r="DF3" s="595"/>
      <c r="DG3" s="595"/>
      <c r="DH3" s="595"/>
      <c r="DI3" s="595"/>
      <c r="DJ3" s="595"/>
      <c r="DK3" s="595"/>
      <c r="DL3" s="595"/>
      <c r="DM3" s="595"/>
      <c r="DN3" s="595"/>
      <c r="DO3" s="595"/>
      <c r="DP3" s="595"/>
      <c r="DQ3" s="595"/>
      <c r="DR3" s="595"/>
      <c r="DS3" s="595"/>
      <c r="DT3" s="595"/>
      <c r="DU3" s="595"/>
      <c r="DV3" s="595"/>
      <c r="DW3" s="595"/>
      <c r="DX3" s="595"/>
      <c r="DY3" s="595"/>
      <c r="DZ3" s="595"/>
      <c r="EA3" s="595"/>
      <c r="EB3" s="595"/>
      <c r="EC3" s="595"/>
      <c r="ED3" s="595"/>
      <c r="EE3" s="595"/>
      <c r="EF3" s="595"/>
      <c r="EG3" s="595"/>
      <c r="EH3" s="595"/>
      <c r="EI3" s="595"/>
      <c r="EJ3" s="595"/>
      <c r="EK3" s="595"/>
      <c r="EL3" s="595"/>
      <c r="EM3" s="595"/>
      <c r="EN3" s="595"/>
      <c r="EO3" s="595"/>
      <c r="EP3" s="595"/>
      <c r="EQ3" s="595"/>
      <c r="ER3" s="595"/>
      <c r="ES3" s="595"/>
      <c r="ET3" s="595"/>
      <c r="EU3" s="595"/>
      <c r="EV3" s="595"/>
      <c r="EW3" s="595"/>
    </row>
    <row r="4" spans="2:162" s="29" customFormat="1" ht="90.75" customHeight="1" x14ac:dyDescent="0.15">
      <c r="B4" s="16"/>
      <c r="C4" s="593">
        <v>2</v>
      </c>
      <c r="D4" s="593"/>
      <c r="E4" s="594" t="s">
        <v>93</v>
      </c>
      <c r="F4" s="595"/>
      <c r="G4" s="595"/>
      <c r="H4" s="595"/>
      <c r="I4" s="595"/>
      <c r="J4" s="595"/>
      <c r="K4" s="595"/>
      <c r="L4" s="595"/>
      <c r="M4" s="595"/>
      <c r="N4" s="595"/>
      <c r="O4" s="595"/>
      <c r="P4" s="595"/>
      <c r="Q4" s="595"/>
      <c r="R4" s="595"/>
      <c r="S4" s="595"/>
      <c r="T4" s="595"/>
      <c r="U4" s="595"/>
      <c r="V4" s="595"/>
      <c r="W4" s="595"/>
      <c r="X4" s="595"/>
      <c r="Y4" s="595"/>
      <c r="Z4" s="595"/>
      <c r="AA4" s="595"/>
      <c r="AB4" s="595"/>
      <c r="AC4" s="595"/>
      <c r="AD4" s="595"/>
      <c r="AE4" s="595"/>
      <c r="AF4" s="595"/>
      <c r="AG4" s="595"/>
      <c r="AH4" s="595"/>
      <c r="AI4" s="595"/>
      <c r="AJ4" s="595"/>
      <c r="AK4" s="595"/>
      <c r="AL4" s="595"/>
      <c r="AM4" s="595"/>
      <c r="AN4" s="595"/>
      <c r="AO4" s="595"/>
      <c r="AP4" s="595"/>
      <c r="AQ4" s="595"/>
      <c r="AR4" s="595"/>
      <c r="AS4" s="595"/>
      <c r="AT4" s="595"/>
      <c r="AU4" s="595"/>
      <c r="AV4" s="595"/>
      <c r="AW4" s="595"/>
      <c r="AX4" s="595"/>
      <c r="AY4" s="595"/>
      <c r="AZ4" s="595"/>
      <c r="BA4" s="595"/>
      <c r="BB4" s="595"/>
      <c r="BC4" s="595"/>
      <c r="BD4" s="595"/>
      <c r="BE4" s="595"/>
      <c r="BF4" s="595"/>
      <c r="BG4" s="595"/>
      <c r="BH4" s="595"/>
      <c r="BI4" s="595"/>
      <c r="BJ4" s="595"/>
      <c r="BK4" s="595"/>
      <c r="BL4" s="595"/>
      <c r="BM4" s="595"/>
      <c r="BN4" s="595"/>
      <c r="BO4" s="595"/>
      <c r="BP4" s="595"/>
      <c r="BQ4" s="595"/>
      <c r="BR4" s="595"/>
      <c r="BS4" s="595"/>
      <c r="BT4" s="595"/>
      <c r="BU4" s="595"/>
      <c r="BV4" s="595"/>
      <c r="BW4" s="595"/>
      <c r="BX4" s="595"/>
      <c r="BY4" s="595"/>
      <c r="BZ4" s="595"/>
      <c r="CA4" s="595"/>
      <c r="CB4" s="595"/>
      <c r="CC4" s="595"/>
      <c r="CD4" s="595"/>
      <c r="CE4" s="595"/>
      <c r="CF4" s="595"/>
      <c r="CG4" s="595"/>
      <c r="CH4" s="595"/>
      <c r="CI4" s="595"/>
      <c r="CJ4" s="595"/>
      <c r="CK4" s="595"/>
      <c r="CL4" s="595"/>
      <c r="CM4" s="595"/>
      <c r="CN4" s="595"/>
      <c r="CO4" s="595"/>
      <c r="CP4" s="595"/>
      <c r="CQ4" s="595"/>
      <c r="CR4" s="595"/>
      <c r="CS4" s="595"/>
      <c r="CT4" s="595"/>
      <c r="CU4" s="595"/>
      <c r="CV4" s="595"/>
      <c r="CW4" s="595"/>
      <c r="CX4" s="595"/>
      <c r="CY4" s="595"/>
      <c r="CZ4" s="595"/>
      <c r="DA4" s="595"/>
      <c r="DB4" s="595"/>
      <c r="DC4" s="595"/>
      <c r="DD4" s="595"/>
      <c r="DE4" s="595"/>
      <c r="DF4" s="595"/>
      <c r="DG4" s="595"/>
      <c r="DH4" s="595"/>
      <c r="DI4" s="595"/>
      <c r="DJ4" s="595"/>
      <c r="DK4" s="595"/>
      <c r="DL4" s="595"/>
      <c r="DM4" s="595"/>
      <c r="DN4" s="595"/>
      <c r="DO4" s="595"/>
      <c r="DP4" s="595"/>
      <c r="DQ4" s="595"/>
      <c r="DR4" s="595"/>
      <c r="DS4" s="595"/>
      <c r="DT4" s="595"/>
      <c r="DU4" s="595"/>
      <c r="DV4" s="595"/>
      <c r="DW4" s="595"/>
      <c r="DX4" s="595"/>
      <c r="DY4" s="595"/>
      <c r="DZ4" s="595"/>
      <c r="EA4" s="595"/>
      <c r="EB4" s="595"/>
      <c r="EC4" s="595"/>
      <c r="ED4" s="595"/>
      <c r="EE4" s="595"/>
      <c r="EF4" s="595"/>
      <c r="EG4" s="595"/>
      <c r="EH4" s="595"/>
      <c r="EI4" s="595"/>
      <c r="EJ4" s="595"/>
      <c r="EK4" s="595"/>
      <c r="EL4" s="595"/>
      <c r="EM4" s="595"/>
      <c r="EN4" s="595"/>
      <c r="EO4" s="595"/>
      <c r="EP4" s="595"/>
      <c r="EQ4" s="595"/>
      <c r="ER4" s="595"/>
      <c r="ES4" s="595"/>
      <c r="ET4" s="595"/>
      <c r="EU4" s="595"/>
      <c r="EV4" s="595"/>
      <c r="EW4" s="595"/>
    </row>
    <row r="5" spans="2:162" s="29" customFormat="1" ht="66.75" customHeight="1" x14ac:dyDescent="0.15">
      <c r="B5" s="16"/>
      <c r="C5" s="593">
        <v>3</v>
      </c>
      <c r="D5" s="593"/>
      <c r="E5" s="594" t="s">
        <v>136</v>
      </c>
      <c r="F5" s="595"/>
      <c r="G5" s="595"/>
      <c r="H5" s="595"/>
      <c r="I5" s="595"/>
      <c r="J5" s="595"/>
      <c r="K5" s="595"/>
      <c r="L5" s="595"/>
      <c r="M5" s="595"/>
      <c r="N5" s="595"/>
      <c r="O5" s="595"/>
      <c r="P5" s="595"/>
      <c r="Q5" s="595"/>
      <c r="R5" s="595"/>
      <c r="S5" s="595"/>
      <c r="T5" s="595"/>
      <c r="U5" s="595"/>
      <c r="V5" s="595"/>
      <c r="W5" s="595"/>
      <c r="X5" s="595"/>
      <c r="Y5" s="595"/>
      <c r="Z5" s="595"/>
      <c r="AA5" s="595"/>
      <c r="AB5" s="595"/>
      <c r="AC5" s="595"/>
      <c r="AD5" s="595"/>
      <c r="AE5" s="595"/>
      <c r="AF5" s="595"/>
      <c r="AG5" s="595"/>
      <c r="AH5" s="595"/>
      <c r="AI5" s="595"/>
      <c r="AJ5" s="595"/>
      <c r="AK5" s="595"/>
      <c r="AL5" s="595"/>
      <c r="AM5" s="595"/>
      <c r="AN5" s="595"/>
      <c r="AO5" s="595"/>
      <c r="AP5" s="595"/>
      <c r="AQ5" s="595"/>
      <c r="AR5" s="595"/>
      <c r="AS5" s="595"/>
      <c r="AT5" s="595"/>
      <c r="AU5" s="595"/>
      <c r="AV5" s="595"/>
      <c r="AW5" s="595"/>
      <c r="AX5" s="595"/>
      <c r="AY5" s="595"/>
      <c r="AZ5" s="595"/>
      <c r="BA5" s="595"/>
      <c r="BB5" s="595"/>
      <c r="BC5" s="595"/>
      <c r="BD5" s="595"/>
      <c r="BE5" s="595"/>
      <c r="BF5" s="595"/>
      <c r="BG5" s="595"/>
      <c r="BH5" s="595"/>
      <c r="BI5" s="595"/>
      <c r="BJ5" s="595"/>
      <c r="BK5" s="595"/>
      <c r="BL5" s="595"/>
      <c r="BM5" s="595"/>
      <c r="BN5" s="595"/>
      <c r="BO5" s="595"/>
      <c r="BP5" s="595"/>
      <c r="BQ5" s="595"/>
      <c r="BR5" s="595"/>
      <c r="BS5" s="595"/>
      <c r="BT5" s="595"/>
      <c r="BU5" s="595"/>
      <c r="BV5" s="595"/>
      <c r="BW5" s="595"/>
      <c r="BX5" s="595"/>
      <c r="BY5" s="595"/>
      <c r="BZ5" s="595"/>
      <c r="CA5" s="595"/>
      <c r="CB5" s="595"/>
      <c r="CC5" s="595"/>
      <c r="CD5" s="595"/>
      <c r="CE5" s="595"/>
      <c r="CF5" s="595"/>
      <c r="CG5" s="595"/>
      <c r="CH5" s="595"/>
      <c r="CI5" s="595"/>
      <c r="CJ5" s="595"/>
      <c r="CK5" s="595"/>
      <c r="CL5" s="595"/>
      <c r="CM5" s="595"/>
      <c r="CN5" s="595"/>
      <c r="CO5" s="595"/>
      <c r="CP5" s="595"/>
      <c r="CQ5" s="595"/>
      <c r="CR5" s="595"/>
      <c r="CS5" s="595"/>
      <c r="CT5" s="595"/>
      <c r="CU5" s="595"/>
      <c r="CV5" s="595"/>
      <c r="CW5" s="595"/>
      <c r="CX5" s="595"/>
      <c r="CY5" s="595"/>
      <c r="CZ5" s="595"/>
      <c r="DA5" s="595"/>
      <c r="DB5" s="595"/>
      <c r="DC5" s="595"/>
      <c r="DD5" s="595"/>
      <c r="DE5" s="595"/>
      <c r="DF5" s="595"/>
      <c r="DG5" s="595"/>
      <c r="DH5" s="595"/>
      <c r="DI5" s="595"/>
      <c r="DJ5" s="595"/>
      <c r="DK5" s="595"/>
      <c r="DL5" s="595"/>
      <c r="DM5" s="595"/>
      <c r="DN5" s="595"/>
      <c r="DO5" s="595"/>
      <c r="DP5" s="595"/>
      <c r="DQ5" s="595"/>
      <c r="DR5" s="595"/>
      <c r="DS5" s="595"/>
      <c r="DT5" s="595"/>
      <c r="DU5" s="595"/>
      <c r="DV5" s="595"/>
      <c r="DW5" s="595"/>
      <c r="DX5" s="595"/>
      <c r="DY5" s="595"/>
      <c r="DZ5" s="595"/>
      <c r="EA5" s="595"/>
      <c r="EB5" s="595"/>
      <c r="EC5" s="595"/>
      <c r="ED5" s="595"/>
      <c r="EE5" s="595"/>
      <c r="EF5" s="595"/>
      <c r="EG5" s="595"/>
      <c r="EH5" s="595"/>
      <c r="EI5" s="595"/>
      <c r="EJ5" s="595"/>
      <c r="EK5" s="595"/>
      <c r="EL5" s="595"/>
      <c r="EM5" s="595"/>
      <c r="EN5" s="595"/>
      <c r="EO5" s="595"/>
      <c r="EP5" s="595"/>
      <c r="EQ5" s="595"/>
      <c r="ER5" s="595"/>
      <c r="ES5" s="595"/>
      <c r="ET5" s="595"/>
      <c r="EU5" s="595"/>
      <c r="EV5" s="595"/>
      <c r="EW5" s="595"/>
    </row>
    <row r="6" spans="2:162" s="29" customFormat="1" ht="71.25" customHeight="1" x14ac:dyDescent="0.15">
      <c r="B6" s="180"/>
      <c r="C6" s="593">
        <v>4</v>
      </c>
      <c r="D6" s="593"/>
      <c r="E6" s="596" t="s">
        <v>137</v>
      </c>
      <c r="F6" s="598"/>
      <c r="G6" s="598"/>
      <c r="H6" s="598"/>
      <c r="I6" s="598"/>
      <c r="J6" s="598"/>
      <c r="K6" s="598"/>
      <c r="L6" s="598"/>
      <c r="M6" s="598"/>
      <c r="N6" s="598"/>
      <c r="O6" s="598"/>
      <c r="P6" s="598"/>
      <c r="Q6" s="598"/>
      <c r="R6" s="598"/>
      <c r="S6" s="598"/>
      <c r="T6" s="598"/>
      <c r="U6" s="598"/>
      <c r="V6" s="598"/>
      <c r="W6" s="598"/>
      <c r="X6" s="598"/>
      <c r="Y6" s="598"/>
      <c r="Z6" s="598"/>
      <c r="AA6" s="598"/>
      <c r="AB6" s="598"/>
      <c r="AC6" s="598"/>
      <c r="AD6" s="598"/>
      <c r="AE6" s="598"/>
      <c r="AF6" s="598"/>
      <c r="AG6" s="598"/>
      <c r="AH6" s="598"/>
      <c r="AI6" s="598"/>
      <c r="AJ6" s="598"/>
      <c r="AK6" s="598"/>
      <c r="AL6" s="598"/>
      <c r="AM6" s="598"/>
      <c r="AN6" s="598"/>
      <c r="AO6" s="598"/>
      <c r="AP6" s="598"/>
      <c r="AQ6" s="598"/>
      <c r="AR6" s="598"/>
      <c r="AS6" s="598"/>
      <c r="AT6" s="598"/>
      <c r="AU6" s="598"/>
      <c r="AV6" s="598"/>
      <c r="AW6" s="598"/>
      <c r="AX6" s="598"/>
      <c r="AY6" s="598"/>
      <c r="AZ6" s="598"/>
      <c r="BA6" s="598"/>
      <c r="BB6" s="598"/>
      <c r="BC6" s="598"/>
      <c r="BD6" s="598"/>
      <c r="BE6" s="598"/>
      <c r="BF6" s="598"/>
      <c r="BG6" s="598"/>
      <c r="BH6" s="598"/>
      <c r="BI6" s="598"/>
      <c r="BJ6" s="598"/>
      <c r="BK6" s="598"/>
      <c r="BL6" s="598"/>
      <c r="BM6" s="598"/>
      <c r="BN6" s="598"/>
      <c r="BO6" s="598"/>
      <c r="BP6" s="598"/>
      <c r="BQ6" s="598"/>
      <c r="BR6" s="598"/>
      <c r="BS6" s="598"/>
      <c r="BT6" s="598"/>
      <c r="BU6" s="598"/>
      <c r="BV6" s="598"/>
      <c r="BW6" s="598"/>
      <c r="BX6" s="598"/>
      <c r="BY6" s="598"/>
      <c r="BZ6" s="598"/>
      <c r="CA6" s="598"/>
      <c r="CB6" s="598"/>
      <c r="CC6" s="598"/>
      <c r="CD6" s="598"/>
      <c r="CE6" s="598"/>
      <c r="CF6" s="598"/>
      <c r="CG6" s="598"/>
      <c r="CH6" s="598"/>
      <c r="CI6" s="598"/>
      <c r="CJ6" s="598"/>
      <c r="CK6" s="598"/>
      <c r="CL6" s="598"/>
      <c r="CM6" s="598"/>
      <c r="CN6" s="598"/>
      <c r="CO6" s="598"/>
      <c r="CP6" s="598"/>
      <c r="CQ6" s="598"/>
      <c r="CR6" s="598"/>
      <c r="CS6" s="598"/>
      <c r="CT6" s="598"/>
      <c r="CU6" s="598"/>
      <c r="CV6" s="598"/>
      <c r="CW6" s="598"/>
      <c r="CX6" s="598"/>
      <c r="CY6" s="598"/>
      <c r="CZ6" s="598"/>
      <c r="DA6" s="598"/>
      <c r="DB6" s="598"/>
      <c r="DC6" s="598"/>
      <c r="DD6" s="598"/>
      <c r="DE6" s="598"/>
      <c r="DF6" s="598"/>
      <c r="DG6" s="598"/>
      <c r="DH6" s="598"/>
      <c r="DI6" s="598"/>
      <c r="DJ6" s="598"/>
      <c r="DK6" s="598"/>
      <c r="DL6" s="598"/>
      <c r="DM6" s="598"/>
      <c r="DN6" s="181"/>
      <c r="DO6" s="181"/>
      <c r="DP6" s="181"/>
      <c r="DQ6" s="181"/>
      <c r="DR6" s="181"/>
      <c r="DS6" s="181"/>
      <c r="DT6" s="181"/>
      <c r="DU6" s="181"/>
      <c r="DV6" s="181"/>
      <c r="DW6" s="181"/>
      <c r="DX6" s="181"/>
      <c r="DY6" s="181"/>
      <c r="DZ6" s="181"/>
      <c r="EA6" s="183"/>
      <c r="EB6" s="181"/>
    </row>
    <row r="7" spans="2:162" s="29" customFormat="1" ht="48.75" customHeight="1" x14ac:dyDescent="0.15">
      <c r="B7" s="180"/>
      <c r="C7" s="593">
        <v>5</v>
      </c>
      <c r="D7" s="593"/>
      <c r="E7" s="599" t="s">
        <v>135</v>
      </c>
      <c r="F7" s="598"/>
      <c r="G7" s="598"/>
      <c r="H7" s="598"/>
      <c r="I7" s="598"/>
      <c r="J7" s="598"/>
      <c r="K7" s="598"/>
      <c r="L7" s="598"/>
      <c r="M7" s="598"/>
      <c r="N7" s="598"/>
      <c r="O7" s="598"/>
      <c r="P7" s="598"/>
      <c r="Q7" s="598"/>
      <c r="R7" s="598"/>
      <c r="S7" s="598"/>
      <c r="T7" s="598"/>
      <c r="U7" s="598"/>
      <c r="V7" s="598"/>
      <c r="W7" s="598"/>
      <c r="X7" s="598"/>
      <c r="Y7" s="598"/>
      <c r="Z7" s="598"/>
      <c r="AA7" s="598"/>
      <c r="AB7" s="598"/>
      <c r="AC7" s="598"/>
      <c r="AD7" s="598"/>
      <c r="AE7" s="598"/>
      <c r="AF7" s="598"/>
      <c r="AG7" s="598"/>
      <c r="AH7" s="598"/>
      <c r="AI7" s="598"/>
      <c r="AJ7" s="598"/>
      <c r="AK7" s="598"/>
      <c r="AL7" s="598"/>
      <c r="AM7" s="598"/>
      <c r="AN7" s="598"/>
      <c r="AO7" s="598"/>
      <c r="AP7" s="598"/>
      <c r="AQ7" s="598"/>
      <c r="AR7" s="598"/>
      <c r="AS7" s="598"/>
      <c r="AT7" s="598"/>
      <c r="AU7" s="598"/>
      <c r="AV7" s="598"/>
      <c r="AW7" s="598"/>
      <c r="AX7" s="598"/>
      <c r="AY7" s="598"/>
      <c r="AZ7" s="598"/>
      <c r="BA7" s="598"/>
      <c r="BB7" s="598"/>
      <c r="BC7" s="598"/>
      <c r="BD7" s="598"/>
      <c r="BE7" s="598"/>
      <c r="BF7" s="598"/>
      <c r="BG7" s="598"/>
      <c r="BH7" s="598"/>
      <c r="BI7" s="598"/>
      <c r="BJ7" s="598"/>
      <c r="BK7" s="598"/>
      <c r="BL7" s="598"/>
      <c r="BM7" s="598"/>
      <c r="BN7" s="598"/>
      <c r="BO7" s="598"/>
      <c r="BP7" s="598"/>
      <c r="BQ7" s="598"/>
      <c r="BR7" s="598"/>
      <c r="BS7" s="598"/>
      <c r="BT7" s="598"/>
      <c r="BU7" s="598"/>
      <c r="BV7" s="598"/>
      <c r="BW7" s="598"/>
      <c r="BX7" s="598"/>
      <c r="BY7" s="598"/>
      <c r="BZ7" s="598"/>
      <c r="CA7" s="598"/>
      <c r="CB7" s="598"/>
      <c r="CC7" s="598"/>
      <c r="CD7" s="598"/>
      <c r="CE7" s="598"/>
      <c r="CF7" s="598"/>
      <c r="CG7" s="598"/>
      <c r="CH7" s="598"/>
      <c r="CI7" s="598"/>
      <c r="CJ7" s="598"/>
      <c r="CK7" s="598"/>
      <c r="CL7" s="598"/>
      <c r="CM7" s="598"/>
      <c r="CN7" s="598"/>
      <c r="CO7" s="598"/>
      <c r="CP7" s="598"/>
      <c r="CQ7" s="598"/>
      <c r="CR7" s="598"/>
      <c r="CS7" s="598"/>
      <c r="CT7" s="598"/>
      <c r="CU7" s="598"/>
      <c r="CV7" s="598"/>
      <c r="CW7" s="598"/>
      <c r="CX7" s="598"/>
      <c r="CY7" s="598"/>
      <c r="CZ7" s="598"/>
      <c r="DA7" s="598"/>
      <c r="DB7" s="598"/>
      <c r="DC7" s="598"/>
      <c r="DD7" s="598"/>
      <c r="DE7" s="598"/>
      <c r="DF7" s="598"/>
      <c r="DG7" s="598"/>
      <c r="DH7" s="598"/>
      <c r="DI7" s="598"/>
      <c r="DJ7" s="598"/>
      <c r="DK7" s="598"/>
      <c r="DL7" s="598"/>
      <c r="DM7" s="598"/>
      <c r="DN7" s="181"/>
      <c r="DO7" s="181"/>
      <c r="DP7" s="181"/>
      <c r="DQ7" s="181"/>
      <c r="DR7" s="181"/>
      <c r="DS7" s="181"/>
      <c r="DT7" s="181"/>
      <c r="DU7" s="181"/>
      <c r="DV7" s="181"/>
      <c r="DW7" s="181"/>
      <c r="DX7" s="181"/>
      <c r="DY7" s="181"/>
      <c r="DZ7" s="181"/>
      <c r="EA7" s="183"/>
      <c r="EB7" s="181"/>
    </row>
    <row r="8" spans="2:162" s="29" customFormat="1" ht="48.75" customHeight="1" x14ac:dyDescent="0.15">
      <c r="B8" s="180"/>
      <c r="C8" s="593">
        <v>6</v>
      </c>
      <c r="D8" s="593"/>
      <c r="E8" s="600" t="s">
        <v>138</v>
      </c>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1"/>
      <c r="AM8" s="601"/>
      <c r="AN8" s="601"/>
      <c r="AO8" s="601"/>
      <c r="AP8" s="601"/>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1"/>
      <c r="BZ8" s="601"/>
      <c r="CA8" s="601"/>
      <c r="CB8" s="601"/>
      <c r="CC8" s="601"/>
      <c r="CD8" s="601"/>
      <c r="CE8" s="601"/>
      <c r="CF8" s="601"/>
      <c r="CG8" s="601"/>
      <c r="CH8" s="601"/>
      <c r="CI8" s="601"/>
      <c r="CJ8" s="601"/>
      <c r="CK8" s="601"/>
      <c r="CL8" s="601"/>
      <c r="CM8" s="601"/>
      <c r="CN8" s="601"/>
      <c r="CO8" s="601"/>
      <c r="CP8" s="601"/>
      <c r="CQ8" s="601"/>
      <c r="CR8" s="601"/>
      <c r="CS8" s="601"/>
      <c r="CT8" s="601"/>
      <c r="CU8" s="601"/>
      <c r="CV8" s="601"/>
      <c r="CW8" s="601"/>
      <c r="CX8" s="601"/>
      <c r="CY8" s="601"/>
      <c r="CZ8" s="601"/>
      <c r="DA8" s="601"/>
      <c r="DB8" s="601"/>
      <c r="DC8" s="601"/>
      <c r="DD8" s="601"/>
      <c r="DE8" s="601"/>
      <c r="DF8" s="601"/>
      <c r="DG8" s="601"/>
      <c r="DH8" s="601"/>
      <c r="DI8" s="601"/>
      <c r="DJ8" s="601"/>
      <c r="DK8" s="601"/>
      <c r="DL8" s="601"/>
      <c r="DM8" s="601"/>
      <c r="DN8" s="184"/>
      <c r="DO8" s="184"/>
      <c r="DP8" s="184"/>
      <c r="DQ8" s="184"/>
      <c r="DR8" s="184"/>
      <c r="DS8" s="184"/>
      <c r="DT8" s="202"/>
      <c r="DU8" s="186"/>
      <c r="DV8" s="186"/>
      <c r="DW8" s="186"/>
      <c r="DX8" s="186"/>
      <c r="DY8" s="186"/>
      <c r="DZ8" s="186"/>
      <c r="EA8" s="202"/>
      <c r="EB8" s="186"/>
      <c r="EC8" s="185"/>
      <c r="ED8" s="185"/>
      <c r="EE8" s="185"/>
      <c r="EF8" s="185"/>
      <c r="EG8" s="185"/>
      <c r="EH8" s="185"/>
      <c r="EI8" s="185"/>
      <c r="EJ8" s="185"/>
      <c r="EK8" s="602"/>
      <c r="EL8" s="603"/>
      <c r="EM8" s="603"/>
      <c r="EN8" s="603"/>
      <c r="EO8" s="184"/>
      <c r="EP8" s="184"/>
      <c r="EQ8" s="184"/>
      <c r="ER8" s="184"/>
      <c r="ES8" s="184"/>
      <c r="ET8" s="184"/>
      <c r="EU8" s="184"/>
      <c r="EV8" s="184"/>
      <c r="EW8" s="184"/>
      <c r="EX8" s="184"/>
      <c r="EY8" s="184"/>
      <c r="EZ8" s="184"/>
      <c r="FA8" s="184"/>
      <c r="FB8" s="184"/>
      <c r="FC8" s="184"/>
      <c r="FD8" s="184"/>
      <c r="FE8" s="183"/>
      <c r="FF8" s="45"/>
    </row>
    <row r="9" spans="2:162" s="29" customFormat="1" ht="74.25" customHeight="1" x14ac:dyDescent="0.15">
      <c r="B9" s="180"/>
      <c r="C9" s="593">
        <v>7</v>
      </c>
      <c r="D9" s="593"/>
      <c r="E9" s="604" t="s">
        <v>134</v>
      </c>
      <c r="F9" s="604"/>
      <c r="G9" s="604"/>
      <c r="H9" s="604"/>
      <c r="I9" s="604"/>
      <c r="J9" s="604"/>
      <c r="K9" s="604"/>
      <c r="L9" s="604"/>
      <c r="M9" s="604"/>
      <c r="N9" s="604"/>
      <c r="O9" s="604"/>
      <c r="P9" s="604"/>
      <c r="Q9" s="604"/>
      <c r="R9" s="604"/>
      <c r="S9" s="604"/>
      <c r="T9" s="604"/>
      <c r="U9" s="604"/>
      <c r="V9" s="604"/>
      <c r="W9" s="604"/>
      <c r="X9" s="604"/>
      <c r="Y9" s="604"/>
      <c r="Z9" s="604"/>
      <c r="AA9" s="604"/>
      <c r="AB9" s="604"/>
      <c r="AC9" s="604"/>
      <c r="AD9" s="604"/>
      <c r="AE9" s="604"/>
      <c r="AF9" s="604"/>
      <c r="AG9" s="604"/>
      <c r="AH9" s="604"/>
      <c r="AI9" s="604"/>
      <c r="AJ9" s="604"/>
      <c r="AK9" s="604"/>
      <c r="AL9" s="604"/>
      <c r="AM9" s="604"/>
      <c r="AN9" s="604"/>
      <c r="AO9" s="604"/>
      <c r="AP9" s="604"/>
      <c r="AQ9" s="604"/>
      <c r="AR9" s="604"/>
      <c r="AS9" s="604"/>
      <c r="AT9" s="604"/>
      <c r="AU9" s="604"/>
      <c r="AV9" s="604"/>
      <c r="AW9" s="604"/>
      <c r="AX9" s="604"/>
      <c r="AY9" s="604"/>
      <c r="AZ9" s="604"/>
      <c r="BA9" s="604"/>
      <c r="BB9" s="604"/>
      <c r="BC9" s="604"/>
      <c r="BD9" s="604"/>
      <c r="BE9" s="604"/>
      <c r="BF9" s="604"/>
      <c r="BG9" s="604"/>
      <c r="BH9" s="604"/>
      <c r="BI9" s="604"/>
      <c r="BJ9" s="604"/>
      <c r="BK9" s="604"/>
      <c r="BL9" s="604"/>
      <c r="BM9" s="604"/>
      <c r="BN9" s="604"/>
      <c r="BO9" s="604"/>
      <c r="BP9" s="604"/>
      <c r="BQ9" s="604"/>
      <c r="BR9" s="604"/>
      <c r="BS9" s="604"/>
      <c r="BT9" s="604"/>
      <c r="BU9" s="604"/>
      <c r="BV9" s="604"/>
      <c r="BW9" s="604"/>
      <c r="BX9" s="604"/>
      <c r="BY9" s="604"/>
      <c r="BZ9" s="604"/>
      <c r="CA9" s="604"/>
      <c r="CB9" s="604"/>
      <c r="CC9" s="604"/>
      <c r="CD9" s="604"/>
      <c r="CE9" s="604"/>
      <c r="CF9" s="604"/>
      <c r="CG9" s="604"/>
      <c r="CH9" s="604"/>
      <c r="CI9" s="604"/>
      <c r="CJ9" s="604"/>
      <c r="CK9" s="604"/>
      <c r="CL9" s="604"/>
      <c r="CM9" s="604"/>
      <c r="CN9" s="604"/>
      <c r="CO9" s="604"/>
      <c r="CP9" s="604"/>
      <c r="CQ9" s="604"/>
      <c r="CR9" s="604"/>
      <c r="CS9" s="604"/>
      <c r="CT9" s="604"/>
      <c r="CU9" s="604"/>
      <c r="CV9" s="604"/>
      <c r="CW9" s="604"/>
      <c r="CX9" s="604"/>
      <c r="CY9" s="604"/>
      <c r="CZ9" s="604"/>
      <c r="DA9" s="604"/>
      <c r="DB9" s="604"/>
      <c r="DC9" s="604"/>
      <c r="DD9" s="604"/>
      <c r="DE9" s="604"/>
      <c r="DF9" s="604"/>
      <c r="DG9" s="604"/>
      <c r="DH9" s="604"/>
      <c r="DI9" s="604"/>
      <c r="DJ9" s="604"/>
      <c r="DK9" s="604"/>
      <c r="DL9" s="604"/>
      <c r="DM9" s="604"/>
      <c r="DN9" s="604"/>
      <c r="DO9" s="604"/>
      <c r="DP9" s="604"/>
      <c r="DQ9" s="604"/>
      <c r="DR9" s="604"/>
      <c r="DS9" s="604"/>
      <c r="DT9" s="604"/>
      <c r="DU9" s="604"/>
      <c r="DV9" s="604"/>
      <c r="DW9" s="604"/>
      <c r="DX9" s="604"/>
      <c r="DY9" s="604"/>
      <c r="DZ9" s="604"/>
      <c r="EA9" s="604"/>
      <c r="EB9" s="604"/>
      <c r="EC9" s="604"/>
      <c r="ED9" s="604"/>
      <c r="EE9" s="604"/>
      <c r="EF9" s="604"/>
      <c r="EG9" s="185"/>
      <c r="EH9" s="185"/>
      <c r="EI9" s="185"/>
      <c r="EJ9" s="185"/>
      <c r="EK9" s="603"/>
      <c r="EL9" s="603"/>
      <c r="EM9" s="603"/>
      <c r="EN9" s="603"/>
      <c r="EO9" s="181"/>
      <c r="EP9" s="181"/>
      <c r="EQ9" s="181"/>
      <c r="ER9" s="181"/>
      <c r="ES9" s="181"/>
      <c r="ET9" s="181"/>
      <c r="EU9" s="181"/>
      <c r="EV9" s="181"/>
      <c r="EW9" s="181"/>
      <c r="EX9" s="181"/>
      <c r="EY9" s="181"/>
      <c r="EZ9" s="181"/>
      <c r="FA9" s="181"/>
      <c r="FB9" s="181"/>
      <c r="FC9" s="181"/>
      <c r="FD9" s="181"/>
      <c r="FE9" s="183"/>
      <c r="FF9" s="45"/>
    </row>
    <row r="10" spans="2:162" s="29" customFormat="1" ht="125.25" customHeight="1" x14ac:dyDescent="0.15">
      <c r="B10" s="180"/>
      <c r="C10" s="593">
        <v>8</v>
      </c>
      <c r="D10" s="593"/>
      <c r="E10" s="597" t="s">
        <v>139</v>
      </c>
      <c r="F10" s="596"/>
      <c r="G10" s="596"/>
      <c r="H10" s="596"/>
      <c r="I10" s="596"/>
      <c r="J10" s="596"/>
      <c r="K10" s="596"/>
      <c r="L10" s="596"/>
      <c r="M10" s="596"/>
      <c r="N10" s="596"/>
      <c r="O10" s="596"/>
      <c r="P10" s="596"/>
      <c r="Q10" s="596"/>
      <c r="R10" s="596"/>
      <c r="S10" s="596"/>
      <c r="T10" s="596"/>
      <c r="U10" s="596"/>
      <c r="V10" s="596"/>
      <c r="W10" s="596"/>
      <c r="X10" s="596"/>
      <c r="Y10" s="596"/>
      <c r="Z10" s="596"/>
      <c r="AA10" s="596"/>
      <c r="AB10" s="596"/>
      <c r="AC10" s="596"/>
      <c r="AD10" s="596"/>
      <c r="AE10" s="596"/>
      <c r="AF10" s="596"/>
      <c r="AG10" s="596"/>
      <c r="AH10" s="596"/>
      <c r="AI10" s="596"/>
      <c r="AJ10" s="596"/>
      <c r="AK10" s="596"/>
      <c r="AL10" s="596"/>
      <c r="AM10" s="596"/>
      <c r="AN10" s="596"/>
      <c r="AO10" s="596"/>
      <c r="AP10" s="596"/>
      <c r="AQ10" s="596"/>
      <c r="AR10" s="596"/>
      <c r="AS10" s="596"/>
      <c r="AT10" s="596"/>
      <c r="AU10" s="596"/>
      <c r="AV10" s="596"/>
      <c r="AW10" s="596"/>
      <c r="AX10" s="596"/>
      <c r="AY10" s="596"/>
      <c r="AZ10" s="596"/>
      <c r="BA10" s="596"/>
      <c r="BB10" s="596"/>
      <c r="BC10" s="596"/>
      <c r="BD10" s="596"/>
      <c r="BE10" s="596"/>
      <c r="BF10" s="596"/>
      <c r="BG10" s="596"/>
      <c r="BH10" s="596"/>
      <c r="BI10" s="596"/>
      <c r="BJ10" s="596"/>
      <c r="BK10" s="596"/>
      <c r="BL10" s="596"/>
      <c r="BM10" s="596"/>
      <c r="BN10" s="596"/>
      <c r="BO10" s="596"/>
      <c r="BP10" s="596"/>
      <c r="BQ10" s="596"/>
      <c r="BR10" s="596"/>
      <c r="BS10" s="596"/>
      <c r="BT10" s="596"/>
      <c r="BU10" s="596"/>
      <c r="BV10" s="596"/>
      <c r="BW10" s="596"/>
      <c r="BX10" s="596"/>
      <c r="BY10" s="596"/>
      <c r="BZ10" s="596"/>
      <c r="CA10" s="596"/>
      <c r="CB10" s="596"/>
      <c r="CC10" s="596"/>
      <c r="CD10" s="596"/>
      <c r="CE10" s="596"/>
      <c r="CF10" s="596"/>
      <c r="CG10" s="596"/>
      <c r="CH10" s="596"/>
      <c r="CI10" s="596"/>
      <c r="CJ10" s="596"/>
      <c r="CK10" s="596"/>
      <c r="CL10" s="596"/>
      <c r="CM10" s="596"/>
      <c r="CN10" s="596"/>
      <c r="CO10" s="596"/>
      <c r="CP10" s="596"/>
      <c r="CQ10" s="596"/>
      <c r="CR10" s="596"/>
      <c r="CS10" s="596"/>
      <c r="CT10" s="596"/>
      <c r="CU10" s="596"/>
      <c r="CV10" s="596"/>
      <c r="CW10" s="596"/>
      <c r="CX10" s="596"/>
      <c r="CY10" s="596"/>
      <c r="CZ10" s="596"/>
      <c r="DA10" s="596"/>
      <c r="DB10" s="596"/>
      <c r="DC10" s="596"/>
      <c r="DD10" s="596"/>
      <c r="DE10" s="596"/>
      <c r="DF10" s="596"/>
      <c r="DG10" s="596"/>
      <c r="DH10" s="596"/>
      <c r="DI10" s="596"/>
      <c r="DJ10" s="596"/>
      <c r="DK10" s="596"/>
      <c r="DL10" s="596"/>
      <c r="DM10" s="596"/>
      <c r="DN10" s="596"/>
      <c r="DO10" s="596"/>
      <c r="DP10" s="596"/>
      <c r="DQ10" s="596"/>
      <c r="DR10" s="596"/>
      <c r="DS10" s="596"/>
      <c r="DT10" s="596"/>
      <c r="DU10" s="596"/>
      <c r="DV10" s="596"/>
      <c r="DW10" s="596"/>
      <c r="DX10" s="596"/>
      <c r="DY10" s="596"/>
      <c r="DZ10" s="596"/>
      <c r="EA10" s="596"/>
      <c r="EB10" s="596"/>
      <c r="EC10" s="596"/>
      <c r="ED10" s="596"/>
      <c r="EE10" s="596"/>
      <c r="EF10" s="596"/>
      <c r="EG10" s="596"/>
      <c r="EH10" s="596"/>
      <c r="EI10" s="596"/>
      <c r="EJ10" s="596"/>
      <c r="EK10" s="596"/>
      <c r="EL10" s="596"/>
      <c r="EM10" s="596"/>
      <c r="EN10" s="596"/>
      <c r="EO10" s="596"/>
      <c r="EP10" s="596"/>
      <c r="EQ10" s="596"/>
      <c r="ER10" s="596"/>
      <c r="ES10" s="596"/>
      <c r="ET10" s="596"/>
      <c r="EU10" s="596"/>
      <c r="EV10" s="596"/>
      <c r="EW10" s="596"/>
      <c r="EX10" s="181"/>
    </row>
    <row r="11" spans="2:162" s="29" customFormat="1" ht="48.75" customHeight="1" x14ac:dyDescent="0.15">
      <c r="B11" s="180"/>
      <c r="C11" s="593">
        <v>9</v>
      </c>
      <c r="D11" s="593"/>
      <c r="E11" s="596" t="s">
        <v>94</v>
      </c>
      <c r="F11" s="596"/>
      <c r="G11" s="596"/>
      <c r="H11" s="596"/>
      <c r="I11" s="596"/>
      <c r="J11" s="596"/>
      <c r="K11" s="596"/>
      <c r="L11" s="596"/>
      <c r="M11" s="596"/>
      <c r="N11" s="596"/>
      <c r="O11" s="596"/>
      <c r="P11" s="596"/>
      <c r="Q11" s="596"/>
      <c r="R11" s="596"/>
      <c r="S11" s="596"/>
      <c r="T11" s="596"/>
      <c r="U11" s="596"/>
      <c r="V11" s="596"/>
      <c r="W11" s="596"/>
      <c r="X11" s="596"/>
      <c r="Y11" s="596"/>
      <c r="Z11" s="596"/>
      <c r="AA11" s="596"/>
      <c r="AB11" s="596"/>
      <c r="AC11" s="596"/>
      <c r="AD11" s="596"/>
      <c r="AE11" s="596"/>
      <c r="AF11" s="596"/>
      <c r="AG11" s="596"/>
      <c r="AH11" s="596"/>
      <c r="AI11" s="596"/>
      <c r="AJ11" s="596"/>
      <c r="AK11" s="596"/>
      <c r="AL11" s="596"/>
      <c r="AM11" s="596"/>
      <c r="AN11" s="596"/>
      <c r="AO11" s="596"/>
      <c r="AP11" s="596"/>
      <c r="AQ11" s="596"/>
      <c r="AR11" s="596"/>
      <c r="AS11" s="596"/>
      <c r="AT11" s="596"/>
      <c r="AU11" s="596"/>
      <c r="AV11" s="596"/>
      <c r="AW11" s="596"/>
      <c r="AX11" s="596"/>
      <c r="AY11" s="596"/>
      <c r="AZ11" s="596"/>
      <c r="BA11" s="596"/>
      <c r="BB11" s="596"/>
      <c r="BC11" s="596"/>
      <c r="BD11" s="596"/>
      <c r="BE11" s="596"/>
      <c r="BF11" s="596"/>
      <c r="BG11" s="596"/>
      <c r="BH11" s="596"/>
      <c r="BI11" s="596"/>
      <c r="BJ11" s="596"/>
      <c r="BK11" s="596"/>
      <c r="BL11" s="596"/>
      <c r="BM11" s="596"/>
      <c r="BN11" s="596"/>
      <c r="BO11" s="596"/>
      <c r="BP11" s="596"/>
      <c r="BQ11" s="596"/>
      <c r="BR11" s="596"/>
      <c r="BS11" s="596"/>
      <c r="BT11" s="596"/>
      <c r="BU11" s="596"/>
      <c r="BV11" s="596"/>
      <c r="BW11" s="596"/>
      <c r="BX11" s="596"/>
      <c r="BY11" s="596"/>
      <c r="BZ11" s="596"/>
      <c r="CA11" s="596"/>
      <c r="CB11" s="596"/>
      <c r="CC11" s="596"/>
      <c r="CD11" s="596"/>
      <c r="CE11" s="596"/>
      <c r="CF11" s="596"/>
      <c r="CG11" s="596"/>
      <c r="CH11" s="596"/>
      <c r="CI11" s="596"/>
      <c r="CJ11" s="596"/>
      <c r="CK11" s="596"/>
      <c r="CL11" s="596"/>
      <c r="CM11" s="596"/>
      <c r="CN11" s="596"/>
      <c r="CO11" s="596"/>
      <c r="CP11" s="596"/>
      <c r="CQ11" s="596"/>
      <c r="CR11" s="596"/>
      <c r="CS11" s="596"/>
      <c r="CT11" s="596"/>
      <c r="CU11" s="596"/>
      <c r="CV11" s="596"/>
      <c r="CW11" s="596"/>
      <c r="CX11" s="596"/>
      <c r="CY11" s="596"/>
      <c r="CZ11" s="596"/>
      <c r="DA11" s="596"/>
      <c r="DB11" s="596"/>
      <c r="DC11" s="596"/>
      <c r="DD11" s="596"/>
      <c r="DE11" s="596"/>
      <c r="DF11" s="596"/>
      <c r="DG11" s="596"/>
      <c r="DH11" s="596"/>
      <c r="DI11" s="596"/>
      <c r="DJ11" s="596"/>
      <c r="DK11" s="596"/>
      <c r="DL11" s="596"/>
      <c r="DM11" s="596"/>
      <c r="DN11" s="596"/>
      <c r="DO11" s="596"/>
      <c r="DP11" s="596"/>
      <c r="DQ11" s="596"/>
      <c r="DR11" s="596"/>
      <c r="DS11" s="596"/>
      <c r="DT11" s="596"/>
      <c r="DU11" s="596"/>
      <c r="DV11" s="596"/>
      <c r="DW11" s="596"/>
      <c r="DX11" s="596"/>
      <c r="DY11" s="596"/>
      <c r="DZ11" s="596"/>
      <c r="EA11" s="596"/>
      <c r="EB11" s="596"/>
      <c r="EC11" s="596"/>
      <c r="ED11" s="596"/>
      <c r="EE11" s="596"/>
      <c r="EF11" s="596"/>
      <c r="EG11" s="596"/>
      <c r="EH11" s="596"/>
      <c r="EI11" s="596"/>
      <c r="EJ11" s="596"/>
      <c r="EK11" s="596"/>
      <c r="EL11" s="596"/>
      <c r="EM11" s="596"/>
      <c r="EN11" s="596"/>
      <c r="EO11" s="596"/>
      <c r="EP11" s="596"/>
      <c r="EQ11" s="596"/>
      <c r="ER11" s="596"/>
      <c r="ES11" s="596"/>
      <c r="ET11" s="596"/>
      <c r="EU11" s="596"/>
      <c r="EV11" s="596"/>
      <c r="EW11" s="596"/>
      <c r="EX11" s="45"/>
    </row>
    <row r="12" spans="2:162" s="29" customFormat="1" ht="48.75" customHeight="1" x14ac:dyDescent="0.15">
      <c r="B12" s="180"/>
      <c r="C12" s="593">
        <v>10</v>
      </c>
      <c r="D12" s="593"/>
      <c r="E12" s="596" t="s">
        <v>95</v>
      </c>
      <c r="F12" s="596"/>
      <c r="G12" s="596"/>
      <c r="H12" s="596"/>
      <c r="I12" s="596"/>
      <c r="J12" s="596"/>
      <c r="K12" s="596"/>
      <c r="L12" s="596"/>
      <c r="M12" s="596"/>
      <c r="N12" s="596"/>
      <c r="O12" s="596"/>
      <c r="P12" s="596"/>
      <c r="Q12" s="596"/>
      <c r="R12" s="596"/>
      <c r="S12" s="596"/>
      <c r="T12" s="596"/>
      <c r="U12" s="596"/>
      <c r="V12" s="596"/>
      <c r="W12" s="596"/>
      <c r="X12" s="596"/>
      <c r="Y12" s="596"/>
      <c r="Z12" s="596"/>
      <c r="AA12" s="596"/>
      <c r="AB12" s="596"/>
      <c r="AC12" s="596"/>
      <c r="AD12" s="596"/>
      <c r="AE12" s="596"/>
      <c r="AF12" s="596"/>
      <c r="AG12" s="596"/>
      <c r="AH12" s="596"/>
      <c r="AI12" s="596"/>
      <c r="AJ12" s="596"/>
      <c r="AK12" s="596"/>
      <c r="AL12" s="596"/>
      <c r="AM12" s="596"/>
      <c r="AN12" s="596"/>
      <c r="AO12" s="596"/>
      <c r="AP12" s="596"/>
      <c r="AQ12" s="596"/>
      <c r="AR12" s="596"/>
      <c r="AS12" s="596"/>
      <c r="AT12" s="596"/>
      <c r="AU12" s="596"/>
      <c r="AV12" s="596"/>
      <c r="AW12" s="596"/>
      <c r="AX12" s="596"/>
      <c r="AY12" s="596"/>
      <c r="AZ12" s="596"/>
      <c r="BA12" s="596"/>
      <c r="BB12" s="596"/>
      <c r="BC12" s="596"/>
      <c r="BD12" s="596"/>
      <c r="BE12" s="596"/>
      <c r="BF12" s="596"/>
      <c r="BG12" s="596"/>
      <c r="BH12" s="596"/>
      <c r="BI12" s="596"/>
      <c r="BJ12" s="596"/>
      <c r="BK12" s="596"/>
      <c r="BL12" s="596"/>
      <c r="BM12" s="596"/>
      <c r="BN12" s="596"/>
      <c r="BO12" s="596"/>
      <c r="BP12" s="596"/>
      <c r="BQ12" s="596"/>
      <c r="BR12" s="596"/>
      <c r="BS12" s="596"/>
      <c r="BT12" s="596"/>
      <c r="BU12" s="596"/>
      <c r="BV12" s="596"/>
      <c r="BW12" s="596"/>
      <c r="BX12" s="596"/>
      <c r="BY12" s="596"/>
      <c r="BZ12" s="596"/>
      <c r="CA12" s="596"/>
      <c r="CB12" s="596"/>
      <c r="CC12" s="596"/>
      <c r="CD12" s="596"/>
      <c r="CE12" s="596"/>
      <c r="CF12" s="596"/>
      <c r="CG12" s="596"/>
      <c r="CH12" s="596"/>
      <c r="CI12" s="596"/>
      <c r="CJ12" s="596"/>
      <c r="CK12" s="596"/>
      <c r="CL12" s="596"/>
      <c r="CM12" s="596"/>
      <c r="CN12" s="596"/>
      <c r="CO12" s="596"/>
      <c r="CP12" s="596"/>
      <c r="CQ12" s="596"/>
      <c r="CR12" s="596"/>
      <c r="CS12" s="596"/>
      <c r="CT12" s="596"/>
      <c r="CU12" s="596"/>
      <c r="CV12" s="596"/>
      <c r="CW12" s="596"/>
      <c r="CX12" s="596"/>
      <c r="CY12" s="596"/>
      <c r="CZ12" s="596"/>
      <c r="DA12" s="596"/>
      <c r="DB12" s="596"/>
      <c r="DC12" s="596"/>
      <c r="DD12" s="596"/>
      <c r="DE12" s="596"/>
      <c r="DF12" s="596"/>
      <c r="DG12" s="596"/>
      <c r="DH12" s="596"/>
      <c r="DI12" s="596"/>
      <c r="DJ12" s="596"/>
      <c r="DK12" s="596"/>
      <c r="DL12" s="596"/>
      <c r="DM12" s="596"/>
      <c r="DN12" s="596"/>
      <c r="DO12" s="596"/>
      <c r="DP12" s="596"/>
      <c r="DQ12" s="596"/>
      <c r="DR12" s="596"/>
      <c r="DS12" s="596"/>
      <c r="DT12" s="596"/>
      <c r="DU12" s="596"/>
      <c r="DV12" s="596"/>
      <c r="DW12" s="596"/>
      <c r="DX12" s="596"/>
      <c r="DY12" s="596"/>
      <c r="DZ12" s="596"/>
      <c r="EA12" s="596"/>
      <c r="EB12" s="596"/>
      <c r="EC12" s="596"/>
      <c r="ED12" s="596"/>
      <c r="EE12" s="596"/>
      <c r="EF12" s="596"/>
      <c r="EG12" s="596"/>
      <c r="EH12" s="596"/>
      <c r="EI12" s="596"/>
      <c r="EJ12" s="596"/>
      <c r="EK12" s="596"/>
      <c r="EL12" s="596"/>
      <c r="EM12" s="596"/>
      <c r="EN12" s="596"/>
      <c r="EO12" s="596"/>
      <c r="EP12" s="596"/>
      <c r="EQ12" s="596"/>
      <c r="ER12" s="596"/>
      <c r="ES12" s="596"/>
      <c r="ET12" s="596"/>
      <c r="EU12" s="596"/>
      <c r="EV12" s="596"/>
      <c r="EW12" s="596"/>
      <c r="EX12" s="177"/>
    </row>
    <row r="13" spans="2:162" s="29" customFormat="1" ht="87.75" customHeight="1" x14ac:dyDescent="0.15">
      <c r="B13" s="180"/>
      <c r="C13" s="593">
        <v>11</v>
      </c>
      <c r="D13" s="593"/>
      <c r="E13" s="594" t="s">
        <v>96</v>
      </c>
      <c r="F13" s="594"/>
      <c r="G13" s="594"/>
      <c r="H13" s="594"/>
      <c r="I13" s="594"/>
      <c r="J13" s="594"/>
      <c r="K13" s="594"/>
      <c r="L13" s="594"/>
      <c r="M13" s="594"/>
      <c r="N13" s="594"/>
      <c r="O13" s="594"/>
      <c r="P13" s="594"/>
      <c r="Q13" s="594"/>
      <c r="R13" s="594"/>
      <c r="S13" s="594"/>
      <c r="T13" s="594"/>
      <c r="U13" s="594"/>
      <c r="V13" s="594"/>
      <c r="W13" s="594"/>
      <c r="X13" s="594"/>
      <c r="Y13" s="594"/>
      <c r="Z13" s="594"/>
      <c r="AA13" s="594"/>
      <c r="AB13" s="594"/>
      <c r="AC13" s="594"/>
      <c r="AD13" s="594"/>
      <c r="AE13" s="594"/>
      <c r="AF13" s="594"/>
      <c r="AG13" s="594"/>
      <c r="AH13" s="594"/>
      <c r="AI13" s="594"/>
      <c r="AJ13" s="594"/>
      <c r="AK13" s="594"/>
      <c r="AL13" s="594"/>
      <c r="AM13" s="594"/>
      <c r="AN13" s="594"/>
      <c r="AO13" s="594"/>
      <c r="AP13" s="594"/>
      <c r="AQ13" s="594"/>
      <c r="AR13" s="594"/>
      <c r="AS13" s="594"/>
      <c r="AT13" s="594"/>
      <c r="AU13" s="594"/>
      <c r="AV13" s="594"/>
      <c r="AW13" s="594"/>
      <c r="AX13" s="594"/>
      <c r="AY13" s="594"/>
      <c r="AZ13" s="594"/>
      <c r="BA13" s="594"/>
      <c r="BB13" s="594"/>
      <c r="BC13" s="594"/>
      <c r="BD13" s="594"/>
      <c r="BE13" s="594"/>
      <c r="BF13" s="594"/>
      <c r="BG13" s="594"/>
      <c r="BH13" s="594"/>
      <c r="BI13" s="594"/>
      <c r="BJ13" s="594"/>
      <c r="BK13" s="594"/>
      <c r="BL13" s="594"/>
      <c r="BM13" s="594"/>
      <c r="BN13" s="594"/>
      <c r="BO13" s="594"/>
      <c r="BP13" s="594"/>
      <c r="BQ13" s="594"/>
      <c r="BR13" s="594"/>
      <c r="BS13" s="594"/>
      <c r="BT13" s="594"/>
      <c r="BU13" s="594"/>
      <c r="BV13" s="594"/>
      <c r="BW13" s="594"/>
      <c r="BX13" s="594"/>
      <c r="BY13" s="594"/>
      <c r="BZ13" s="594"/>
      <c r="CA13" s="594"/>
      <c r="CB13" s="594"/>
      <c r="CC13" s="594"/>
      <c r="CD13" s="594"/>
      <c r="CE13" s="594"/>
      <c r="CF13" s="594"/>
      <c r="CG13" s="594"/>
      <c r="CH13" s="594"/>
      <c r="CI13" s="594"/>
      <c r="CJ13" s="594"/>
      <c r="CK13" s="594"/>
      <c r="CL13" s="594"/>
      <c r="CM13" s="594"/>
      <c r="CN13" s="594"/>
      <c r="CO13" s="594"/>
      <c r="CP13" s="594"/>
      <c r="CQ13" s="594"/>
      <c r="CR13" s="594"/>
      <c r="CS13" s="594"/>
      <c r="CT13" s="594"/>
      <c r="CU13" s="594"/>
      <c r="CV13" s="594"/>
      <c r="CW13" s="594"/>
      <c r="CX13" s="594"/>
      <c r="CY13" s="594"/>
      <c r="CZ13" s="594"/>
      <c r="DA13" s="594"/>
      <c r="DB13" s="594"/>
      <c r="DC13" s="594"/>
      <c r="DD13" s="594"/>
      <c r="DE13" s="594"/>
      <c r="DF13" s="594"/>
      <c r="DG13" s="594"/>
      <c r="DH13" s="594"/>
      <c r="DI13" s="594"/>
      <c r="DJ13" s="594"/>
      <c r="DK13" s="594"/>
      <c r="DL13" s="594"/>
      <c r="DM13" s="594"/>
      <c r="DN13" s="594"/>
      <c r="DO13" s="594"/>
      <c r="DP13" s="594"/>
      <c r="DQ13" s="594"/>
      <c r="DR13" s="594"/>
      <c r="DS13" s="594"/>
      <c r="DT13" s="594"/>
      <c r="DU13" s="594"/>
      <c r="DV13" s="594"/>
      <c r="DW13" s="594"/>
      <c r="DX13" s="594"/>
      <c r="DY13" s="594"/>
      <c r="DZ13" s="594"/>
      <c r="EA13" s="594"/>
      <c r="EB13" s="594"/>
      <c r="EC13" s="594"/>
      <c r="ED13" s="594"/>
      <c r="EE13" s="594"/>
      <c r="EF13" s="594"/>
      <c r="EG13" s="594"/>
      <c r="EH13" s="594"/>
      <c r="EI13" s="594"/>
      <c r="EJ13" s="594"/>
      <c r="EK13" s="594"/>
      <c r="EL13" s="594"/>
      <c r="EM13" s="594"/>
      <c r="EN13" s="594"/>
      <c r="EO13" s="594"/>
      <c r="EP13" s="594"/>
      <c r="EQ13" s="594"/>
      <c r="ER13" s="594"/>
      <c r="ES13" s="594"/>
      <c r="ET13" s="594"/>
      <c r="EU13" s="594"/>
      <c r="EV13" s="594"/>
      <c r="EW13" s="594"/>
      <c r="EX13" s="45"/>
    </row>
    <row r="14" spans="2:162" s="29" customFormat="1" ht="102.75" customHeight="1" x14ac:dyDescent="0.15">
      <c r="B14" s="180"/>
      <c r="C14" s="605">
        <v>12</v>
      </c>
      <c r="D14" s="605"/>
      <c r="E14" s="596" t="s">
        <v>132</v>
      </c>
      <c r="F14" s="596"/>
      <c r="G14" s="596"/>
      <c r="H14" s="596"/>
      <c r="I14" s="596"/>
      <c r="J14" s="596"/>
      <c r="K14" s="596"/>
      <c r="L14" s="596"/>
      <c r="M14" s="596"/>
      <c r="N14" s="596"/>
      <c r="O14" s="596"/>
      <c r="P14" s="596"/>
      <c r="Q14" s="596"/>
      <c r="R14" s="596"/>
      <c r="S14" s="596"/>
      <c r="T14" s="596"/>
      <c r="U14" s="596"/>
      <c r="V14" s="596"/>
      <c r="W14" s="596"/>
      <c r="X14" s="596"/>
      <c r="Y14" s="596"/>
      <c r="Z14" s="596"/>
      <c r="AA14" s="596"/>
      <c r="AB14" s="596"/>
      <c r="AC14" s="596"/>
      <c r="AD14" s="596"/>
      <c r="AE14" s="596"/>
      <c r="AF14" s="596"/>
      <c r="AG14" s="596"/>
      <c r="AH14" s="596"/>
      <c r="AI14" s="596"/>
      <c r="AJ14" s="596"/>
      <c r="AK14" s="596"/>
      <c r="AL14" s="596"/>
      <c r="AM14" s="596"/>
      <c r="AN14" s="596"/>
      <c r="AO14" s="596"/>
      <c r="AP14" s="596"/>
      <c r="AQ14" s="596"/>
      <c r="AR14" s="596"/>
      <c r="AS14" s="596"/>
      <c r="AT14" s="596"/>
      <c r="AU14" s="596"/>
      <c r="AV14" s="596"/>
      <c r="AW14" s="596"/>
      <c r="AX14" s="596"/>
      <c r="AY14" s="596"/>
      <c r="AZ14" s="596"/>
      <c r="BA14" s="596"/>
      <c r="BB14" s="596"/>
      <c r="BC14" s="596"/>
      <c r="BD14" s="596"/>
      <c r="BE14" s="596"/>
      <c r="BF14" s="596"/>
      <c r="BG14" s="596"/>
      <c r="BH14" s="596"/>
      <c r="BI14" s="596"/>
      <c r="BJ14" s="596"/>
      <c r="BK14" s="596"/>
      <c r="BL14" s="596"/>
      <c r="BM14" s="596"/>
      <c r="BN14" s="596"/>
      <c r="BO14" s="596"/>
      <c r="BP14" s="596"/>
      <c r="BQ14" s="596"/>
      <c r="BR14" s="596"/>
      <c r="BS14" s="596"/>
      <c r="BT14" s="596"/>
      <c r="BU14" s="596"/>
      <c r="BV14" s="596"/>
      <c r="BW14" s="596"/>
      <c r="BX14" s="596"/>
      <c r="BY14" s="596"/>
      <c r="BZ14" s="596"/>
      <c r="CA14" s="596"/>
      <c r="CB14" s="596"/>
      <c r="CC14" s="596"/>
      <c r="CD14" s="596"/>
      <c r="CE14" s="596"/>
      <c r="CF14" s="596"/>
      <c r="CG14" s="596"/>
      <c r="CH14" s="596"/>
      <c r="CI14" s="596"/>
      <c r="CJ14" s="596"/>
      <c r="CK14" s="596"/>
      <c r="CL14" s="596"/>
      <c r="CM14" s="596"/>
      <c r="CN14" s="596"/>
      <c r="CO14" s="596"/>
      <c r="CP14" s="596"/>
      <c r="CQ14" s="596"/>
      <c r="CR14" s="596"/>
      <c r="CS14" s="596"/>
      <c r="CT14" s="596"/>
      <c r="CU14" s="596"/>
      <c r="CV14" s="596"/>
      <c r="CW14" s="596"/>
      <c r="CX14" s="596"/>
      <c r="CY14" s="596"/>
      <c r="CZ14" s="596"/>
      <c r="DA14" s="596"/>
      <c r="DB14" s="596"/>
      <c r="DC14" s="596"/>
      <c r="DD14" s="596"/>
      <c r="DE14" s="596"/>
      <c r="DF14" s="596"/>
      <c r="DG14" s="596"/>
      <c r="DH14" s="596"/>
      <c r="DI14" s="596"/>
      <c r="DJ14" s="596"/>
      <c r="DK14" s="596"/>
      <c r="DL14" s="596"/>
      <c r="DM14" s="596"/>
      <c r="DN14" s="596"/>
      <c r="DO14" s="596"/>
      <c r="DP14" s="596"/>
      <c r="DQ14" s="596"/>
      <c r="DR14" s="596"/>
      <c r="DS14" s="596"/>
      <c r="DT14" s="596"/>
      <c r="DU14" s="596"/>
      <c r="DV14" s="596"/>
      <c r="DW14" s="596"/>
      <c r="DX14" s="596"/>
      <c r="DY14" s="596"/>
      <c r="DZ14" s="596"/>
      <c r="EA14" s="596"/>
      <c r="EB14" s="596"/>
      <c r="EC14" s="596"/>
      <c r="ED14" s="596"/>
      <c r="EE14" s="596"/>
      <c r="EF14" s="596"/>
      <c r="EG14" s="596"/>
      <c r="EH14" s="596"/>
      <c r="EI14" s="596"/>
      <c r="EJ14" s="596"/>
      <c r="EK14" s="596"/>
      <c r="EL14" s="596"/>
      <c r="EM14" s="596"/>
      <c r="EN14" s="596"/>
      <c r="EO14" s="596"/>
      <c r="EP14" s="596"/>
      <c r="EQ14" s="596"/>
      <c r="ER14" s="596"/>
      <c r="ES14" s="596"/>
      <c r="ET14" s="596"/>
      <c r="EU14" s="596"/>
      <c r="EV14" s="596"/>
      <c r="EW14" s="596"/>
      <c r="EX14" s="44"/>
    </row>
    <row r="15" spans="2:162" s="29" customFormat="1" ht="48.75" customHeight="1" x14ac:dyDescent="0.15">
      <c r="B15" s="180"/>
      <c r="C15" s="605">
        <v>13</v>
      </c>
      <c r="D15" s="605"/>
      <c r="E15" s="596" t="s">
        <v>97</v>
      </c>
      <c r="F15" s="596"/>
      <c r="G15" s="596"/>
      <c r="H15" s="596"/>
      <c r="I15" s="596"/>
      <c r="J15" s="596"/>
      <c r="K15" s="596"/>
      <c r="L15" s="596"/>
      <c r="M15" s="596"/>
      <c r="N15" s="596"/>
      <c r="O15" s="596"/>
      <c r="P15" s="596"/>
      <c r="Q15" s="596"/>
      <c r="R15" s="596"/>
      <c r="S15" s="596"/>
      <c r="T15" s="596"/>
      <c r="U15" s="596"/>
      <c r="V15" s="596"/>
      <c r="W15" s="596"/>
      <c r="X15" s="596"/>
      <c r="Y15" s="596"/>
      <c r="Z15" s="596"/>
      <c r="AA15" s="596"/>
      <c r="AB15" s="596"/>
      <c r="AC15" s="596"/>
      <c r="AD15" s="596"/>
      <c r="AE15" s="596"/>
      <c r="AF15" s="596"/>
      <c r="AG15" s="596"/>
      <c r="AH15" s="596"/>
      <c r="AI15" s="596"/>
      <c r="AJ15" s="596"/>
      <c r="AK15" s="596"/>
      <c r="AL15" s="596"/>
      <c r="AM15" s="596"/>
      <c r="AN15" s="596"/>
      <c r="AO15" s="596"/>
      <c r="AP15" s="596"/>
      <c r="AQ15" s="596"/>
      <c r="AR15" s="596"/>
      <c r="AS15" s="596"/>
      <c r="AT15" s="596"/>
      <c r="AU15" s="596"/>
      <c r="AV15" s="596"/>
      <c r="AW15" s="596"/>
      <c r="AX15" s="596"/>
      <c r="AY15" s="596"/>
      <c r="AZ15" s="596"/>
      <c r="BA15" s="596"/>
      <c r="BB15" s="596"/>
      <c r="BC15" s="596"/>
      <c r="BD15" s="596"/>
      <c r="BE15" s="596"/>
      <c r="BF15" s="596"/>
      <c r="BG15" s="596"/>
      <c r="BH15" s="596"/>
      <c r="BI15" s="596"/>
      <c r="BJ15" s="596"/>
      <c r="BK15" s="596"/>
      <c r="BL15" s="596"/>
      <c r="BM15" s="596"/>
      <c r="BN15" s="596"/>
      <c r="BO15" s="596"/>
      <c r="BP15" s="596"/>
      <c r="BQ15" s="596"/>
      <c r="BR15" s="596"/>
      <c r="BS15" s="596"/>
      <c r="BT15" s="596"/>
      <c r="BU15" s="596"/>
      <c r="BV15" s="596"/>
      <c r="BW15" s="596"/>
      <c r="BX15" s="596"/>
      <c r="BY15" s="596"/>
      <c r="BZ15" s="596"/>
      <c r="CA15" s="596"/>
      <c r="CB15" s="596"/>
      <c r="CC15" s="596"/>
      <c r="CD15" s="596"/>
      <c r="CE15" s="596"/>
      <c r="CF15" s="596"/>
      <c r="CG15" s="596"/>
      <c r="CH15" s="596"/>
      <c r="CI15" s="596"/>
      <c r="CJ15" s="596"/>
      <c r="CK15" s="596"/>
      <c r="CL15" s="596"/>
      <c r="CM15" s="596"/>
      <c r="CN15" s="596"/>
      <c r="CO15" s="596"/>
      <c r="CP15" s="596"/>
      <c r="CQ15" s="596"/>
      <c r="CR15" s="596"/>
      <c r="CS15" s="596"/>
      <c r="CT15" s="596"/>
      <c r="CU15" s="596"/>
      <c r="CV15" s="596"/>
      <c r="CW15" s="596"/>
      <c r="CX15" s="596"/>
      <c r="CY15" s="596"/>
      <c r="CZ15" s="596"/>
      <c r="DA15" s="596"/>
      <c r="DB15" s="596"/>
      <c r="DC15" s="596"/>
      <c r="DD15" s="596"/>
      <c r="DE15" s="596"/>
      <c r="DF15" s="596"/>
      <c r="DG15" s="596"/>
      <c r="DH15" s="596"/>
      <c r="DI15" s="596"/>
      <c r="DJ15" s="596"/>
      <c r="DK15" s="596"/>
      <c r="DL15" s="596"/>
      <c r="DM15" s="596"/>
      <c r="DN15" s="596"/>
      <c r="DO15" s="596"/>
      <c r="DP15" s="596"/>
      <c r="DQ15" s="596"/>
      <c r="DR15" s="596"/>
      <c r="DS15" s="596"/>
      <c r="DT15" s="596"/>
      <c r="DU15" s="596"/>
      <c r="DV15" s="596"/>
      <c r="DW15" s="596"/>
      <c r="DX15" s="596"/>
      <c r="DY15" s="596"/>
      <c r="DZ15" s="596"/>
      <c r="EA15" s="596"/>
      <c r="EB15" s="596"/>
      <c r="EC15" s="596"/>
      <c r="ED15" s="596"/>
      <c r="EE15" s="596"/>
      <c r="EF15" s="596"/>
      <c r="EG15" s="596"/>
      <c r="EH15" s="596"/>
      <c r="EI15" s="596"/>
      <c r="EJ15" s="596"/>
      <c r="EK15" s="596"/>
      <c r="EL15" s="596"/>
      <c r="EM15" s="596"/>
      <c r="EN15" s="596"/>
      <c r="EO15" s="596"/>
      <c r="EP15" s="596"/>
      <c r="EQ15" s="596"/>
      <c r="ER15" s="596"/>
      <c r="ES15" s="596"/>
      <c r="ET15" s="596"/>
      <c r="EU15" s="596"/>
      <c r="EV15" s="596"/>
      <c r="EW15" s="596"/>
      <c r="EX15" s="181"/>
    </row>
    <row r="16" spans="2:162" s="29" customFormat="1" ht="108.75" customHeight="1" x14ac:dyDescent="0.15">
      <c r="B16" s="180"/>
      <c r="C16" s="605"/>
      <c r="D16" s="605"/>
      <c r="E16" s="596"/>
      <c r="F16" s="596"/>
      <c r="G16" s="596"/>
      <c r="H16" s="596"/>
      <c r="I16" s="596"/>
      <c r="J16" s="596"/>
      <c r="K16" s="596"/>
      <c r="L16" s="596"/>
      <c r="M16" s="596"/>
      <c r="N16" s="596"/>
      <c r="O16" s="596"/>
      <c r="P16" s="596"/>
      <c r="Q16" s="596"/>
      <c r="R16" s="596"/>
      <c r="S16" s="596"/>
      <c r="T16" s="596"/>
      <c r="U16" s="596"/>
      <c r="V16" s="596"/>
      <c r="W16" s="596"/>
      <c r="X16" s="596"/>
      <c r="Y16" s="596"/>
      <c r="Z16" s="596"/>
      <c r="AA16" s="596"/>
      <c r="AB16" s="596"/>
      <c r="AC16" s="596"/>
      <c r="AD16" s="596"/>
      <c r="AE16" s="596"/>
      <c r="AF16" s="596"/>
      <c r="AG16" s="596"/>
      <c r="AH16" s="596"/>
      <c r="AI16" s="596"/>
      <c r="AJ16" s="596"/>
      <c r="AK16" s="596"/>
      <c r="AL16" s="596"/>
      <c r="AM16" s="596"/>
      <c r="AN16" s="596"/>
      <c r="AO16" s="596"/>
      <c r="AP16" s="596"/>
      <c r="AQ16" s="596"/>
      <c r="AR16" s="596"/>
      <c r="AS16" s="596"/>
      <c r="AT16" s="596"/>
      <c r="AU16" s="596"/>
      <c r="AV16" s="596"/>
      <c r="AW16" s="596"/>
      <c r="AX16" s="596"/>
      <c r="AY16" s="596"/>
      <c r="AZ16" s="596"/>
      <c r="BA16" s="596"/>
      <c r="BB16" s="596"/>
      <c r="BC16" s="596"/>
      <c r="BD16" s="596"/>
      <c r="BE16" s="596"/>
      <c r="BF16" s="596"/>
      <c r="BG16" s="596"/>
      <c r="BH16" s="596"/>
      <c r="BI16" s="596"/>
      <c r="BJ16" s="596"/>
      <c r="BK16" s="596"/>
      <c r="BL16" s="596"/>
      <c r="BM16" s="596"/>
      <c r="BN16" s="596"/>
      <c r="BO16" s="596"/>
      <c r="BP16" s="596"/>
      <c r="BQ16" s="596"/>
      <c r="BR16" s="596"/>
      <c r="BS16" s="596"/>
      <c r="BT16" s="596"/>
      <c r="BU16" s="596"/>
      <c r="BV16" s="596"/>
      <c r="BW16" s="596"/>
      <c r="BX16" s="596"/>
      <c r="BY16" s="596"/>
      <c r="BZ16" s="596"/>
      <c r="CA16" s="596"/>
      <c r="CB16" s="596"/>
      <c r="CC16" s="596"/>
      <c r="CD16" s="596"/>
      <c r="CE16" s="596"/>
      <c r="CF16" s="596"/>
      <c r="CG16" s="596"/>
      <c r="CH16" s="596"/>
      <c r="CI16" s="596"/>
      <c r="CJ16" s="596"/>
      <c r="CK16" s="596"/>
      <c r="CL16" s="596"/>
      <c r="CM16" s="596"/>
      <c r="CN16" s="596"/>
      <c r="CO16" s="596"/>
      <c r="CP16" s="596"/>
      <c r="CQ16" s="596"/>
      <c r="CR16" s="596"/>
      <c r="CS16" s="596"/>
      <c r="CT16" s="596"/>
      <c r="CU16" s="596"/>
      <c r="CV16" s="596"/>
      <c r="CW16" s="596"/>
      <c r="CX16" s="596"/>
      <c r="CY16" s="596"/>
      <c r="CZ16" s="596"/>
      <c r="DA16" s="596"/>
      <c r="DB16" s="596"/>
      <c r="DC16" s="596"/>
      <c r="DD16" s="596"/>
      <c r="DE16" s="596"/>
      <c r="DF16" s="596"/>
      <c r="DG16" s="596"/>
      <c r="DH16" s="596"/>
      <c r="DI16" s="596"/>
      <c r="DJ16" s="596"/>
      <c r="DK16" s="596"/>
      <c r="DL16" s="596"/>
      <c r="DM16" s="596"/>
      <c r="DN16" s="596"/>
      <c r="DO16" s="596"/>
      <c r="DP16" s="596"/>
      <c r="DQ16" s="596"/>
      <c r="DR16" s="596"/>
      <c r="DS16" s="596"/>
      <c r="DT16" s="596"/>
      <c r="DU16" s="596"/>
      <c r="DV16" s="596"/>
      <c r="DW16" s="596"/>
      <c r="DX16" s="596"/>
      <c r="DY16" s="596"/>
      <c r="DZ16" s="596"/>
      <c r="EA16" s="596"/>
      <c r="EB16" s="596"/>
      <c r="EC16" s="596"/>
      <c r="ED16" s="596"/>
      <c r="EE16" s="596"/>
      <c r="EF16" s="596"/>
      <c r="EG16" s="596"/>
      <c r="EH16" s="596"/>
      <c r="EI16" s="596"/>
      <c r="EJ16" s="596"/>
      <c r="EK16" s="596"/>
      <c r="EL16" s="596"/>
      <c r="EM16" s="596"/>
      <c r="EN16" s="596"/>
      <c r="EO16" s="596"/>
      <c r="EP16" s="596"/>
      <c r="EQ16" s="596"/>
      <c r="ER16" s="596"/>
      <c r="ES16" s="596"/>
      <c r="ET16" s="596"/>
      <c r="EU16" s="596"/>
      <c r="EV16" s="596"/>
      <c r="EW16" s="596"/>
      <c r="EX16" s="181"/>
    </row>
    <row r="17" spans="1:163" s="29" customFormat="1" ht="69.75" customHeight="1" x14ac:dyDescent="0.15">
      <c r="B17" s="180"/>
      <c r="C17" s="593">
        <v>14</v>
      </c>
      <c r="D17" s="606"/>
      <c r="E17" s="596" t="s">
        <v>140</v>
      </c>
      <c r="F17" s="598"/>
      <c r="G17" s="598"/>
      <c r="H17" s="598"/>
      <c r="I17" s="598"/>
      <c r="J17" s="598"/>
      <c r="K17" s="598"/>
      <c r="L17" s="598"/>
      <c r="M17" s="598"/>
      <c r="N17" s="598"/>
      <c r="O17" s="598"/>
      <c r="P17" s="598"/>
      <c r="Q17" s="598"/>
      <c r="R17" s="598"/>
      <c r="S17" s="598"/>
      <c r="T17" s="598"/>
      <c r="U17" s="598"/>
      <c r="V17" s="598"/>
      <c r="W17" s="598"/>
      <c r="X17" s="598"/>
      <c r="Y17" s="598"/>
      <c r="Z17" s="598"/>
      <c r="AA17" s="598"/>
      <c r="AB17" s="598"/>
      <c r="AC17" s="598"/>
      <c r="AD17" s="598"/>
      <c r="AE17" s="598"/>
      <c r="AF17" s="598"/>
      <c r="AG17" s="598"/>
      <c r="AH17" s="598"/>
      <c r="AI17" s="598"/>
      <c r="AJ17" s="598"/>
      <c r="AK17" s="598"/>
      <c r="AL17" s="598"/>
      <c r="AM17" s="598"/>
      <c r="AN17" s="598"/>
      <c r="AO17" s="598"/>
      <c r="AP17" s="598"/>
      <c r="AQ17" s="598"/>
      <c r="AR17" s="598"/>
      <c r="AS17" s="598"/>
      <c r="AT17" s="598"/>
      <c r="AU17" s="598"/>
      <c r="AV17" s="598"/>
      <c r="AW17" s="598"/>
      <c r="AX17" s="598"/>
      <c r="AY17" s="598"/>
      <c r="AZ17" s="598"/>
      <c r="BA17" s="598"/>
      <c r="BB17" s="598"/>
      <c r="BC17" s="598"/>
      <c r="BD17" s="598"/>
      <c r="BE17" s="598"/>
      <c r="BF17" s="598"/>
      <c r="BG17" s="598"/>
      <c r="BH17" s="598"/>
      <c r="BI17" s="598"/>
      <c r="BJ17" s="598"/>
      <c r="BK17" s="598"/>
      <c r="BL17" s="598"/>
      <c r="BM17" s="598"/>
      <c r="BN17" s="598"/>
      <c r="BO17" s="598"/>
      <c r="BP17" s="598"/>
      <c r="BQ17" s="598"/>
      <c r="BR17" s="598"/>
      <c r="BS17" s="598"/>
      <c r="BT17" s="598"/>
      <c r="BU17" s="598"/>
      <c r="BV17" s="598"/>
      <c r="BW17" s="598"/>
      <c r="BX17" s="598"/>
      <c r="BY17" s="598"/>
      <c r="BZ17" s="598"/>
      <c r="CA17" s="598"/>
      <c r="CB17" s="598"/>
      <c r="CC17" s="598"/>
      <c r="CD17" s="598"/>
      <c r="CE17" s="598"/>
      <c r="CF17" s="598"/>
      <c r="CG17" s="598"/>
      <c r="CH17" s="598"/>
      <c r="CI17" s="598"/>
      <c r="CJ17" s="598"/>
      <c r="CK17" s="598"/>
      <c r="CL17" s="598"/>
      <c r="CM17" s="598"/>
      <c r="CN17" s="598"/>
      <c r="CO17" s="598"/>
      <c r="CP17" s="598"/>
      <c r="CQ17" s="598"/>
      <c r="CR17" s="598"/>
      <c r="CS17" s="598"/>
      <c r="CT17" s="598"/>
      <c r="CU17" s="598"/>
      <c r="CV17" s="598"/>
      <c r="CW17" s="598"/>
      <c r="CX17" s="598"/>
      <c r="CY17" s="598"/>
      <c r="CZ17" s="598"/>
      <c r="DA17" s="598"/>
      <c r="DB17" s="598"/>
      <c r="DC17" s="598"/>
      <c r="DD17" s="598"/>
      <c r="DE17" s="598"/>
      <c r="DF17" s="598"/>
      <c r="DG17" s="598"/>
      <c r="DH17" s="598"/>
      <c r="DI17" s="598"/>
      <c r="DJ17" s="598"/>
      <c r="DK17" s="598"/>
      <c r="DL17" s="598"/>
      <c r="DM17" s="598"/>
      <c r="DN17" s="598"/>
      <c r="DO17" s="598"/>
      <c r="DP17" s="598"/>
      <c r="DQ17" s="598"/>
      <c r="DR17" s="598"/>
      <c r="DS17" s="598"/>
      <c r="DT17" s="598"/>
      <c r="DU17" s="598"/>
      <c r="DV17" s="598"/>
      <c r="DW17" s="598"/>
      <c r="DX17" s="598"/>
      <c r="DY17" s="598"/>
      <c r="DZ17" s="598"/>
      <c r="EA17" s="598"/>
      <c r="EB17" s="598"/>
      <c r="EC17" s="598"/>
      <c r="ED17" s="598"/>
      <c r="EE17" s="598"/>
      <c r="EF17" s="598"/>
      <c r="EG17" s="598"/>
      <c r="EH17" s="598"/>
      <c r="EI17" s="598"/>
      <c r="EJ17" s="598"/>
      <c r="EK17" s="598"/>
      <c r="EL17" s="598"/>
      <c r="EM17" s="598"/>
      <c r="EN17" s="598"/>
      <c r="EO17" s="598"/>
      <c r="EP17" s="598"/>
      <c r="EQ17" s="598"/>
      <c r="ER17" s="598"/>
      <c r="ES17" s="598"/>
      <c r="ET17" s="598"/>
      <c r="EU17" s="598"/>
      <c r="EV17" s="598"/>
      <c r="EW17" s="598"/>
    </row>
    <row r="18" spans="1:163" s="29" customFormat="1" ht="48.75" customHeight="1" x14ac:dyDescent="0.15">
      <c r="B18" s="180"/>
      <c r="C18" s="605">
        <v>15</v>
      </c>
      <c r="D18" s="605"/>
      <c r="E18" s="184" t="s">
        <v>98</v>
      </c>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1"/>
    </row>
    <row r="19" spans="1:163" s="29" customFormat="1" ht="48.75" customHeight="1" x14ac:dyDescent="0.15">
      <c r="B19" s="180"/>
      <c r="C19" s="605">
        <v>16</v>
      </c>
      <c r="D19" s="605"/>
      <c r="E19" s="596" t="s">
        <v>131</v>
      </c>
      <c r="F19" s="596"/>
      <c r="G19" s="596"/>
      <c r="H19" s="596"/>
      <c r="I19" s="596"/>
      <c r="J19" s="596"/>
      <c r="K19" s="596"/>
      <c r="L19" s="596"/>
      <c r="M19" s="596"/>
      <c r="N19" s="596"/>
      <c r="O19" s="596"/>
      <c r="P19" s="596"/>
      <c r="Q19" s="596"/>
      <c r="R19" s="596"/>
      <c r="S19" s="596"/>
      <c r="T19" s="596"/>
      <c r="U19" s="596"/>
      <c r="V19" s="596"/>
      <c r="W19" s="596"/>
      <c r="X19" s="596"/>
      <c r="Y19" s="596"/>
      <c r="Z19" s="596"/>
      <c r="AA19" s="596"/>
      <c r="AB19" s="596"/>
      <c r="AC19" s="596"/>
      <c r="AD19" s="596"/>
      <c r="AE19" s="596"/>
      <c r="AF19" s="596"/>
      <c r="AG19" s="596"/>
      <c r="AH19" s="596"/>
      <c r="AI19" s="596"/>
      <c r="AJ19" s="596"/>
      <c r="AK19" s="596"/>
      <c r="AL19" s="596"/>
      <c r="AM19" s="596"/>
      <c r="AN19" s="596"/>
      <c r="AO19" s="596"/>
      <c r="AP19" s="596"/>
      <c r="AQ19" s="596"/>
      <c r="AR19" s="596"/>
      <c r="AS19" s="596"/>
      <c r="AT19" s="596"/>
      <c r="AU19" s="596"/>
      <c r="AV19" s="596"/>
      <c r="AW19" s="596"/>
      <c r="AX19" s="596"/>
      <c r="AY19" s="596"/>
      <c r="AZ19" s="596"/>
      <c r="BA19" s="596"/>
      <c r="BB19" s="596"/>
      <c r="BC19" s="596"/>
      <c r="BD19" s="596"/>
      <c r="BE19" s="596"/>
      <c r="BF19" s="596"/>
      <c r="BG19" s="596"/>
      <c r="BH19" s="596"/>
      <c r="BI19" s="596"/>
      <c r="BJ19" s="596"/>
      <c r="BK19" s="596"/>
      <c r="BL19" s="596"/>
      <c r="BM19" s="596"/>
      <c r="BN19" s="596"/>
      <c r="BO19" s="596"/>
      <c r="BP19" s="596"/>
      <c r="BQ19" s="596"/>
      <c r="BR19" s="596"/>
      <c r="BS19" s="596"/>
      <c r="BT19" s="596"/>
      <c r="BU19" s="596"/>
      <c r="BV19" s="596"/>
      <c r="BW19" s="596"/>
      <c r="BX19" s="596"/>
      <c r="BY19" s="596"/>
      <c r="BZ19" s="596"/>
      <c r="CA19" s="596"/>
      <c r="CB19" s="596"/>
      <c r="CC19" s="596"/>
      <c r="CD19" s="596"/>
      <c r="CE19" s="596"/>
      <c r="CF19" s="596"/>
      <c r="CG19" s="596"/>
      <c r="CH19" s="596"/>
      <c r="CI19" s="596"/>
      <c r="CJ19" s="596"/>
      <c r="CK19" s="596"/>
      <c r="CL19" s="596"/>
      <c r="CM19" s="596"/>
      <c r="CN19" s="596"/>
      <c r="CO19" s="596"/>
      <c r="CP19" s="596"/>
      <c r="CQ19" s="596"/>
      <c r="CR19" s="596"/>
      <c r="CS19" s="596"/>
      <c r="CT19" s="596"/>
      <c r="CU19" s="596"/>
      <c r="CV19" s="596"/>
      <c r="CW19" s="596"/>
      <c r="CX19" s="596"/>
      <c r="CY19" s="596"/>
      <c r="CZ19" s="596"/>
      <c r="DA19" s="596"/>
      <c r="DB19" s="596"/>
      <c r="DC19" s="596"/>
      <c r="DD19" s="596"/>
      <c r="DE19" s="596"/>
      <c r="DF19" s="596"/>
      <c r="DG19" s="596"/>
      <c r="DH19" s="596"/>
      <c r="DI19" s="596"/>
      <c r="DJ19" s="596"/>
      <c r="DK19" s="596"/>
      <c r="DL19" s="596"/>
      <c r="DM19" s="596"/>
      <c r="DN19" s="596"/>
      <c r="DO19" s="596"/>
      <c r="DP19" s="596"/>
      <c r="DQ19" s="596"/>
      <c r="DR19" s="596"/>
      <c r="DS19" s="596"/>
      <c r="DT19" s="596"/>
      <c r="DU19" s="596"/>
      <c r="DV19" s="596"/>
      <c r="DW19" s="596"/>
      <c r="DX19" s="596"/>
      <c r="DY19" s="596"/>
      <c r="DZ19" s="596"/>
      <c r="EA19" s="596"/>
      <c r="EB19" s="596"/>
      <c r="EC19" s="596"/>
      <c r="ED19" s="596"/>
      <c r="EE19" s="596"/>
      <c r="EF19" s="596"/>
      <c r="EG19" s="596"/>
      <c r="EH19" s="596"/>
      <c r="EI19" s="596"/>
      <c r="EJ19" s="596"/>
      <c r="EK19" s="596"/>
      <c r="EL19" s="596"/>
      <c r="EM19" s="596"/>
      <c r="EN19" s="596"/>
      <c r="EO19" s="596"/>
      <c r="EP19" s="596"/>
      <c r="EQ19" s="596"/>
      <c r="ER19" s="596"/>
      <c r="ES19" s="596"/>
      <c r="ET19" s="596"/>
      <c r="EU19" s="596"/>
      <c r="EV19" s="596"/>
      <c r="EW19" s="596"/>
      <c r="EX19" s="179"/>
      <c r="EY19" s="179"/>
    </row>
    <row r="20" spans="1:163" s="29" customFormat="1" ht="82.5" customHeight="1" x14ac:dyDescent="0.15">
      <c r="B20" s="180"/>
      <c r="C20" s="605"/>
      <c r="D20" s="605"/>
      <c r="E20" s="596"/>
      <c r="F20" s="596"/>
      <c r="G20" s="596"/>
      <c r="H20" s="596"/>
      <c r="I20" s="596"/>
      <c r="J20" s="596"/>
      <c r="K20" s="596"/>
      <c r="L20" s="596"/>
      <c r="M20" s="596"/>
      <c r="N20" s="596"/>
      <c r="O20" s="596"/>
      <c r="P20" s="596"/>
      <c r="Q20" s="596"/>
      <c r="R20" s="596"/>
      <c r="S20" s="596"/>
      <c r="T20" s="596"/>
      <c r="U20" s="596"/>
      <c r="V20" s="596"/>
      <c r="W20" s="596"/>
      <c r="X20" s="596"/>
      <c r="Y20" s="596"/>
      <c r="Z20" s="596"/>
      <c r="AA20" s="596"/>
      <c r="AB20" s="596"/>
      <c r="AC20" s="596"/>
      <c r="AD20" s="596"/>
      <c r="AE20" s="596"/>
      <c r="AF20" s="596"/>
      <c r="AG20" s="596"/>
      <c r="AH20" s="596"/>
      <c r="AI20" s="596"/>
      <c r="AJ20" s="596"/>
      <c r="AK20" s="596"/>
      <c r="AL20" s="596"/>
      <c r="AM20" s="596"/>
      <c r="AN20" s="596"/>
      <c r="AO20" s="596"/>
      <c r="AP20" s="596"/>
      <c r="AQ20" s="596"/>
      <c r="AR20" s="596"/>
      <c r="AS20" s="596"/>
      <c r="AT20" s="596"/>
      <c r="AU20" s="596"/>
      <c r="AV20" s="596"/>
      <c r="AW20" s="596"/>
      <c r="AX20" s="596"/>
      <c r="AY20" s="596"/>
      <c r="AZ20" s="596"/>
      <c r="BA20" s="596"/>
      <c r="BB20" s="596"/>
      <c r="BC20" s="596"/>
      <c r="BD20" s="596"/>
      <c r="BE20" s="596"/>
      <c r="BF20" s="596"/>
      <c r="BG20" s="596"/>
      <c r="BH20" s="596"/>
      <c r="BI20" s="596"/>
      <c r="BJ20" s="596"/>
      <c r="BK20" s="596"/>
      <c r="BL20" s="596"/>
      <c r="BM20" s="596"/>
      <c r="BN20" s="596"/>
      <c r="BO20" s="596"/>
      <c r="BP20" s="596"/>
      <c r="BQ20" s="596"/>
      <c r="BR20" s="596"/>
      <c r="BS20" s="596"/>
      <c r="BT20" s="596"/>
      <c r="BU20" s="596"/>
      <c r="BV20" s="596"/>
      <c r="BW20" s="596"/>
      <c r="BX20" s="596"/>
      <c r="BY20" s="596"/>
      <c r="BZ20" s="596"/>
      <c r="CA20" s="596"/>
      <c r="CB20" s="596"/>
      <c r="CC20" s="596"/>
      <c r="CD20" s="596"/>
      <c r="CE20" s="596"/>
      <c r="CF20" s="596"/>
      <c r="CG20" s="596"/>
      <c r="CH20" s="596"/>
      <c r="CI20" s="596"/>
      <c r="CJ20" s="596"/>
      <c r="CK20" s="596"/>
      <c r="CL20" s="596"/>
      <c r="CM20" s="596"/>
      <c r="CN20" s="596"/>
      <c r="CO20" s="596"/>
      <c r="CP20" s="596"/>
      <c r="CQ20" s="596"/>
      <c r="CR20" s="596"/>
      <c r="CS20" s="596"/>
      <c r="CT20" s="596"/>
      <c r="CU20" s="596"/>
      <c r="CV20" s="596"/>
      <c r="CW20" s="596"/>
      <c r="CX20" s="596"/>
      <c r="CY20" s="596"/>
      <c r="CZ20" s="596"/>
      <c r="DA20" s="596"/>
      <c r="DB20" s="596"/>
      <c r="DC20" s="596"/>
      <c r="DD20" s="596"/>
      <c r="DE20" s="596"/>
      <c r="DF20" s="596"/>
      <c r="DG20" s="596"/>
      <c r="DH20" s="596"/>
      <c r="DI20" s="596"/>
      <c r="DJ20" s="596"/>
      <c r="DK20" s="596"/>
      <c r="DL20" s="596"/>
      <c r="DM20" s="596"/>
      <c r="DN20" s="596"/>
      <c r="DO20" s="596"/>
      <c r="DP20" s="596"/>
      <c r="DQ20" s="596"/>
      <c r="DR20" s="596"/>
      <c r="DS20" s="596"/>
      <c r="DT20" s="596"/>
      <c r="DU20" s="596"/>
      <c r="DV20" s="596"/>
      <c r="DW20" s="596"/>
      <c r="DX20" s="596"/>
      <c r="DY20" s="596"/>
      <c r="DZ20" s="596"/>
      <c r="EA20" s="596"/>
      <c r="EB20" s="596"/>
      <c r="EC20" s="596"/>
      <c r="ED20" s="596"/>
      <c r="EE20" s="596"/>
      <c r="EF20" s="596"/>
      <c r="EG20" s="596"/>
      <c r="EH20" s="596"/>
      <c r="EI20" s="596"/>
      <c r="EJ20" s="596"/>
      <c r="EK20" s="596"/>
      <c r="EL20" s="596"/>
      <c r="EM20" s="596"/>
      <c r="EN20" s="596"/>
      <c r="EO20" s="596"/>
      <c r="EP20" s="596"/>
      <c r="EQ20" s="596"/>
      <c r="ER20" s="596"/>
      <c r="ES20" s="596"/>
      <c r="ET20" s="596"/>
      <c r="EU20" s="596"/>
      <c r="EV20" s="596"/>
      <c r="EW20" s="596"/>
      <c r="EX20" s="179"/>
      <c r="EY20" s="179"/>
    </row>
    <row r="21" spans="1:163" s="29" customFormat="1" ht="20.25" customHeight="1" x14ac:dyDescent="0.15">
      <c r="B21" s="180"/>
      <c r="C21" s="187"/>
      <c r="D21" s="187"/>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c r="BI21" s="179"/>
      <c r="BJ21" s="179"/>
      <c r="BK21" s="179"/>
      <c r="BL21" s="179"/>
      <c r="BM21" s="179"/>
      <c r="BN21" s="179"/>
      <c r="BO21" s="179"/>
      <c r="BP21" s="179"/>
      <c r="BQ21" s="179"/>
      <c r="BR21" s="179"/>
      <c r="BS21" s="179"/>
      <c r="BT21" s="179"/>
      <c r="BU21" s="179"/>
      <c r="BV21" s="179"/>
      <c r="BW21" s="179"/>
      <c r="BX21" s="179"/>
      <c r="BY21" s="179"/>
      <c r="BZ21" s="179"/>
      <c r="CA21" s="179"/>
      <c r="CB21" s="179"/>
      <c r="CC21" s="179"/>
      <c r="CD21" s="179"/>
      <c r="CE21" s="179"/>
      <c r="CF21" s="179"/>
      <c r="CG21" s="179"/>
      <c r="CH21" s="179"/>
      <c r="CI21" s="179"/>
      <c r="CJ21" s="179"/>
      <c r="CK21" s="179"/>
      <c r="CL21" s="179"/>
      <c r="CM21" s="179"/>
      <c r="CN21" s="179"/>
      <c r="CO21" s="179"/>
      <c r="CP21" s="179"/>
      <c r="CQ21" s="179"/>
      <c r="CR21" s="179"/>
      <c r="CS21" s="179"/>
      <c r="CT21" s="179"/>
      <c r="CU21" s="179"/>
      <c r="CV21" s="179"/>
      <c r="CW21" s="179"/>
      <c r="CX21" s="179"/>
      <c r="CY21" s="179"/>
      <c r="CZ21" s="179"/>
      <c r="DA21" s="179"/>
      <c r="DB21" s="179"/>
      <c r="DC21" s="179"/>
      <c r="DD21" s="179"/>
      <c r="DE21" s="179"/>
      <c r="DF21" s="179"/>
      <c r="DG21" s="179"/>
      <c r="DH21" s="179"/>
      <c r="DI21" s="179"/>
      <c r="DJ21" s="179"/>
      <c r="DK21" s="179"/>
      <c r="DL21" s="179"/>
      <c r="DM21" s="179"/>
      <c r="DN21" s="179"/>
      <c r="DO21" s="179"/>
      <c r="DP21" s="179"/>
      <c r="DQ21" s="179"/>
      <c r="DR21" s="179"/>
      <c r="DS21" s="179"/>
      <c r="DT21" s="179"/>
      <c r="DU21" s="179"/>
      <c r="DV21" s="179"/>
      <c r="DW21" s="179"/>
      <c r="DX21" s="179"/>
      <c r="DY21" s="179"/>
      <c r="DZ21" s="179"/>
      <c r="EA21" s="179"/>
      <c r="EB21" s="179"/>
      <c r="EC21" s="179"/>
      <c r="ED21" s="179"/>
      <c r="EE21" s="179"/>
      <c r="EF21" s="179"/>
      <c r="EG21" s="179"/>
      <c r="EH21" s="179"/>
      <c r="EI21" s="179"/>
      <c r="EJ21" s="179"/>
      <c r="EK21" s="179"/>
      <c r="EL21" s="179"/>
      <c r="EM21" s="179"/>
      <c r="EN21" s="179"/>
      <c r="EO21" s="179"/>
      <c r="EP21" s="179"/>
      <c r="EQ21" s="179"/>
      <c r="ER21" s="179"/>
      <c r="ES21" s="179"/>
      <c r="ET21" s="179"/>
      <c r="EU21" s="179"/>
      <c r="EV21" s="179"/>
      <c r="EW21" s="179"/>
      <c r="EX21" s="179"/>
      <c r="EY21" s="179"/>
    </row>
    <row r="22" spans="1:163" s="29" customFormat="1" ht="50.25" customHeight="1" x14ac:dyDescent="0.15">
      <c r="B22" s="180"/>
      <c r="C22" s="605">
        <v>17</v>
      </c>
      <c r="D22" s="605"/>
      <c r="E22" s="607" t="s">
        <v>99</v>
      </c>
      <c r="F22" s="607"/>
      <c r="G22" s="607"/>
      <c r="H22" s="607"/>
      <c r="I22" s="607"/>
      <c r="J22" s="607"/>
      <c r="K22" s="607"/>
      <c r="L22" s="607"/>
      <c r="M22" s="607"/>
      <c r="N22" s="607"/>
      <c r="O22" s="607"/>
      <c r="P22" s="607"/>
      <c r="Q22" s="607"/>
      <c r="R22" s="607"/>
      <c r="S22" s="607"/>
      <c r="T22" s="607"/>
      <c r="U22" s="607"/>
      <c r="V22" s="607"/>
      <c r="W22" s="607"/>
      <c r="X22" s="607"/>
      <c r="Y22" s="607"/>
      <c r="Z22" s="607"/>
      <c r="AA22" s="607"/>
      <c r="AB22" s="607"/>
      <c r="AC22" s="607"/>
      <c r="AD22" s="607"/>
      <c r="AE22" s="181"/>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c r="BN22" s="181"/>
      <c r="BO22" s="181"/>
      <c r="BP22" s="181"/>
      <c r="BQ22" s="181"/>
      <c r="BR22" s="181"/>
      <c r="BS22" s="181"/>
      <c r="BT22" s="181"/>
      <c r="BU22" s="181"/>
      <c r="BV22" s="181"/>
      <c r="BW22" s="181"/>
      <c r="BX22" s="181"/>
      <c r="BY22" s="181"/>
      <c r="BZ22" s="181"/>
      <c r="CA22" s="181"/>
      <c r="CB22" s="181"/>
      <c r="CC22" s="181"/>
      <c r="CD22" s="181"/>
      <c r="CE22" s="181"/>
      <c r="CF22" s="181"/>
      <c r="CG22" s="181"/>
      <c r="CH22" s="181"/>
      <c r="CI22" s="181"/>
      <c r="CJ22" s="181"/>
      <c r="CK22" s="181"/>
      <c r="CL22" s="181"/>
      <c r="CM22" s="181"/>
      <c r="CN22" s="181"/>
      <c r="CO22" s="179"/>
      <c r="CP22" s="179"/>
      <c r="CQ22" s="179"/>
      <c r="CR22" s="179"/>
      <c r="CS22" s="179"/>
      <c r="DT22" s="181"/>
    </row>
    <row r="23" spans="1:163" s="29" customFormat="1" ht="48.75" customHeight="1" x14ac:dyDescent="0.15">
      <c r="B23" s="180"/>
      <c r="C23" s="187"/>
      <c r="D23" s="187"/>
      <c r="E23" s="596" t="s">
        <v>100</v>
      </c>
      <c r="F23" s="596"/>
      <c r="G23" s="596"/>
      <c r="H23" s="596"/>
      <c r="I23" s="596"/>
      <c r="J23" s="596"/>
      <c r="K23" s="596"/>
      <c r="L23" s="596"/>
      <c r="M23" s="596"/>
      <c r="N23" s="596"/>
      <c r="O23" s="596"/>
      <c r="P23" s="596"/>
      <c r="Q23" s="596"/>
      <c r="R23" s="596"/>
      <c r="S23" s="596"/>
      <c r="T23" s="596"/>
      <c r="U23" s="596"/>
      <c r="V23" s="596"/>
      <c r="W23" s="596"/>
      <c r="X23" s="596"/>
      <c r="Y23" s="596"/>
      <c r="Z23" s="596"/>
      <c r="AA23" s="596"/>
      <c r="AB23" s="596"/>
      <c r="AC23" s="596"/>
      <c r="AD23" s="596"/>
      <c r="AE23" s="596"/>
      <c r="AF23" s="596"/>
      <c r="AG23" s="596"/>
      <c r="AH23" s="596"/>
      <c r="AI23" s="596"/>
      <c r="AJ23" s="596"/>
      <c r="AK23" s="596"/>
      <c r="AL23" s="596"/>
      <c r="AM23" s="596"/>
      <c r="AN23" s="596"/>
      <c r="AO23" s="596"/>
      <c r="AP23" s="596"/>
      <c r="AQ23" s="596"/>
      <c r="AR23" s="596"/>
      <c r="AS23" s="596"/>
      <c r="AT23" s="596"/>
      <c r="AU23" s="596"/>
      <c r="AV23" s="596"/>
      <c r="AW23" s="596"/>
      <c r="AX23" s="596"/>
      <c r="AY23" s="596"/>
      <c r="AZ23" s="596"/>
      <c r="BA23" s="596"/>
      <c r="BB23" s="596"/>
      <c r="BC23" s="596"/>
      <c r="BD23" s="596"/>
      <c r="BE23" s="596"/>
      <c r="BF23" s="596"/>
      <c r="BG23" s="596"/>
      <c r="BH23" s="596"/>
      <c r="BI23" s="596"/>
      <c r="BJ23" s="596"/>
      <c r="BK23" s="596"/>
      <c r="BL23" s="596"/>
      <c r="BM23" s="596"/>
      <c r="BN23" s="596"/>
      <c r="BO23" s="596"/>
      <c r="BP23" s="596"/>
      <c r="BQ23" s="596"/>
      <c r="BR23" s="596"/>
      <c r="BS23" s="596"/>
      <c r="BT23" s="596"/>
      <c r="BU23" s="596"/>
      <c r="BV23" s="596"/>
      <c r="BW23" s="596"/>
      <c r="BX23" s="596"/>
      <c r="BY23" s="596"/>
      <c r="BZ23" s="596"/>
      <c r="CA23" s="596"/>
      <c r="CB23" s="596"/>
      <c r="CC23" s="596"/>
      <c r="CD23" s="596"/>
      <c r="CE23" s="596"/>
      <c r="CF23" s="596"/>
      <c r="CG23" s="596"/>
      <c r="CH23" s="596"/>
      <c r="CI23" s="596"/>
      <c r="CJ23" s="596"/>
      <c r="CK23" s="596"/>
      <c r="CL23" s="596"/>
      <c r="CM23" s="596"/>
      <c r="CN23" s="596"/>
      <c r="CO23" s="596"/>
      <c r="CP23" s="181"/>
      <c r="CQ23" s="181"/>
      <c r="CR23" s="181"/>
      <c r="CS23" s="181"/>
      <c r="EI23" s="181"/>
      <c r="EJ23" s="181"/>
      <c r="EK23" s="181"/>
      <c r="EL23" s="181"/>
      <c r="EM23" s="181"/>
      <c r="EN23" s="181"/>
      <c r="EO23" s="181"/>
      <c r="EP23" s="181"/>
      <c r="EQ23" s="181"/>
      <c r="ER23" s="181"/>
      <c r="ES23" s="181"/>
      <c r="ET23" s="181"/>
      <c r="EU23" s="181"/>
      <c r="EV23" s="181"/>
      <c r="EW23" s="181"/>
      <c r="EX23" s="181"/>
    </row>
    <row r="24" spans="1:163" s="29" customFormat="1" ht="47.25" customHeight="1" x14ac:dyDescent="0.15">
      <c r="B24" s="180"/>
      <c r="C24" s="187"/>
      <c r="D24" s="187"/>
      <c r="E24" s="596" t="s">
        <v>101</v>
      </c>
      <c r="F24" s="596"/>
      <c r="G24" s="596"/>
      <c r="H24" s="596"/>
      <c r="I24" s="596"/>
      <c r="J24" s="596"/>
      <c r="K24" s="596"/>
      <c r="L24" s="596"/>
      <c r="M24" s="596"/>
      <c r="N24" s="596"/>
      <c r="O24" s="596"/>
      <c r="P24" s="596"/>
      <c r="Q24" s="596"/>
      <c r="R24" s="596"/>
      <c r="S24" s="596"/>
      <c r="T24" s="596"/>
      <c r="U24" s="596"/>
      <c r="V24" s="596"/>
      <c r="W24" s="596"/>
      <c r="X24" s="596"/>
      <c r="Y24" s="596"/>
      <c r="Z24" s="596"/>
      <c r="AA24" s="596"/>
      <c r="AB24" s="596"/>
      <c r="AC24" s="596"/>
      <c r="AD24" s="596"/>
      <c r="AE24" s="596"/>
      <c r="AF24" s="596"/>
      <c r="AG24" s="596"/>
      <c r="AH24" s="596"/>
      <c r="AI24" s="596"/>
      <c r="AJ24" s="596"/>
      <c r="AK24" s="596"/>
      <c r="AL24" s="596"/>
      <c r="AM24" s="596"/>
      <c r="AN24" s="596"/>
      <c r="AO24" s="596"/>
      <c r="AP24" s="596"/>
      <c r="AQ24" s="596"/>
      <c r="AR24" s="596"/>
      <c r="AS24" s="596"/>
      <c r="AT24" s="596"/>
      <c r="AU24" s="596"/>
      <c r="AV24" s="596"/>
      <c r="AW24" s="596"/>
      <c r="AX24" s="596"/>
      <c r="AY24" s="596"/>
      <c r="AZ24" s="596"/>
      <c r="BA24" s="596"/>
      <c r="BB24" s="596"/>
      <c r="BC24" s="596"/>
      <c r="BD24" s="596"/>
      <c r="BE24" s="596"/>
      <c r="BF24" s="596"/>
      <c r="BG24" s="596"/>
      <c r="BH24" s="596"/>
      <c r="BI24" s="596"/>
      <c r="BJ24" s="596"/>
      <c r="BK24" s="596"/>
      <c r="BL24" s="596"/>
      <c r="BM24" s="596"/>
      <c r="BN24" s="596"/>
      <c r="BO24" s="596"/>
      <c r="BP24" s="596"/>
      <c r="BQ24" s="596"/>
      <c r="BR24" s="596"/>
      <c r="BS24" s="596"/>
      <c r="BT24" s="596"/>
      <c r="BU24" s="596"/>
      <c r="BV24" s="596"/>
      <c r="BW24" s="596"/>
      <c r="BX24" s="596"/>
      <c r="BY24" s="596"/>
      <c r="BZ24" s="596"/>
      <c r="CA24" s="596"/>
      <c r="CB24" s="596"/>
      <c r="CC24" s="596"/>
      <c r="CD24" s="596"/>
      <c r="CE24" s="596"/>
      <c r="CF24" s="596"/>
      <c r="CG24" s="596"/>
      <c r="CH24" s="596"/>
      <c r="CI24" s="596"/>
      <c r="CJ24" s="596"/>
      <c r="CK24" s="596"/>
      <c r="CL24" s="596"/>
      <c r="CM24" s="596"/>
      <c r="CN24" s="596"/>
      <c r="CO24" s="596"/>
      <c r="CP24" s="596"/>
      <c r="CQ24" s="596"/>
      <c r="CR24" s="596"/>
      <c r="CS24" s="596"/>
      <c r="CT24" s="596"/>
      <c r="CU24" s="596"/>
      <c r="CV24" s="596"/>
      <c r="CW24" s="596"/>
      <c r="CX24" s="596"/>
      <c r="CY24" s="596"/>
      <c r="CZ24" s="596"/>
      <c r="DA24" s="596"/>
      <c r="DB24" s="596"/>
      <c r="EI24" s="181"/>
      <c r="EJ24" s="181"/>
      <c r="EK24" s="181"/>
      <c r="EL24" s="181"/>
      <c r="EM24" s="181"/>
      <c r="EN24" s="181"/>
      <c r="EO24" s="181"/>
      <c r="EP24" s="181"/>
      <c r="EQ24" s="181"/>
      <c r="ER24" s="181"/>
      <c r="ES24" s="181"/>
      <c r="ET24" s="181"/>
      <c r="EU24" s="181"/>
      <c r="EV24" s="181"/>
      <c r="EW24" s="181"/>
      <c r="EX24" s="181"/>
    </row>
    <row r="25" spans="1:163" s="29" customFormat="1" ht="48.75" customHeight="1" x14ac:dyDescent="0.15">
      <c r="B25" s="180"/>
      <c r="C25" s="187"/>
      <c r="D25" s="187"/>
      <c r="E25" s="596" t="s">
        <v>102</v>
      </c>
      <c r="F25" s="596"/>
      <c r="G25" s="596"/>
      <c r="H25" s="596"/>
      <c r="I25" s="596"/>
      <c r="J25" s="596"/>
      <c r="K25" s="596"/>
      <c r="L25" s="596"/>
      <c r="M25" s="596"/>
      <c r="N25" s="596"/>
      <c r="O25" s="596"/>
      <c r="P25" s="596"/>
      <c r="Q25" s="596"/>
      <c r="R25" s="596"/>
      <c r="S25" s="596"/>
      <c r="T25" s="596"/>
      <c r="U25" s="596"/>
      <c r="V25" s="596"/>
      <c r="W25" s="596"/>
      <c r="X25" s="596"/>
      <c r="Y25" s="596"/>
      <c r="Z25" s="596"/>
      <c r="AA25" s="596"/>
      <c r="AB25" s="596"/>
      <c r="AC25" s="596"/>
      <c r="AD25" s="596"/>
      <c r="AE25" s="596"/>
      <c r="AF25" s="596"/>
      <c r="AG25" s="596"/>
      <c r="AH25" s="596"/>
      <c r="AI25" s="596"/>
      <c r="AJ25" s="596"/>
      <c r="AK25" s="596"/>
      <c r="AL25" s="596"/>
      <c r="AM25" s="596"/>
      <c r="AN25" s="596"/>
      <c r="AO25" s="596"/>
      <c r="AP25" s="596"/>
      <c r="AQ25" s="596"/>
      <c r="AR25" s="596"/>
      <c r="AS25" s="596"/>
      <c r="AT25" s="596"/>
      <c r="AU25" s="596"/>
      <c r="AV25" s="596"/>
      <c r="AW25" s="596"/>
      <c r="AX25" s="596"/>
      <c r="AY25" s="596"/>
      <c r="AZ25" s="596"/>
      <c r="BA25" s="596"/>
      <c r="BB25" s="596"/>
      <c r="BC25" s="596"/>
      <c r="BD25" s="596"/>
      <c r="BE25" s="596"/>
      <c r="BF25" s="596"/>
      <c r="BG25" s="596"/>
      <c r="BH25" s="596"/>
      <c r="BI25" s="596"/>
      <c r="BJ25" s="596"/>
      <c r="BK25" s="596"/>
      <c r="BL25" s="596"/>
      <c r="BM25" s="181"/>
      <c r="BN25" s="181"/>
      <c r="BO25" s="181"/>
      <c r="BP25" s="181"/>
      <c r="BQ25" s="181"/>
      <c r="BR25" s="181"/>
      <c r="BS25" s="181"/>
      <c r="BT25" s="181"/>
      <c r="BU25" s="181"/>
      <c r="BV25" s="181"/>
      <c r="BW25" s="181"/>
      <c r="BX25" s="181"/>
      <c r="BY25" s="181"/>
      <c r="BZ25" s="181"/>
      <c r="CA25" s="181"/>
      <c r="CB25" s="181"/>
      <c r="CC25" s="181"/>
      <c r="CD25" s="181"/>
      <c r="CE25" s="181"/>
      <c r="CF25" s="181"/>
      <c r="CG25" s="181"/>
      <c r="CH25" s="181"/>
      <c r="CI25" s="181"/>
      <c r="CJ25" s="181"/>
      <c r="CK25" s="181"/>
      <c r="CL25" s="181"/>
      <c r="CM25" s="181"/>
      <c r="CN25" s="181"/>
      <c r="EI25" s="181"/>
      <c r="EJ25" s="181"/>
      <c r="EK25" s="181"/>
      <c r="EL25" s="181"/>
      <c r="EM25" s="181"/>
      <c r="EN25" s="181"/>
      <c r="EO25" s="181"/>
      <c r="EP25" s="181"/>
      <c r="EQ25" s="181"/>
      <c r="ER25" s="181"/>
      <c r="ES25" s="181"/>
      <c r="ET25" s="181"/>
      <c r="EU25" s="181"/>
      <c r="EV25" s="181"/>
      <c r="EW25" s="181"/>
      <c r="EX25" s="181"/>
    </row>
    <row r="26" spans="1:163" s="29" customFormat="1" ht="48.75" customHeight="1" x14ac:dyDescent="0.15">
      <c r="B26" s="180"/>
      <c r="C26" s="187"/>
      <c r="D26" s="187"/>
      <c r="E26" s="604" t="s">
        <v>130</v>
      </c>
      <c r="F26" s="596"/>
      <c r="G26" s="596"/>
      <c r="H26" s="596"/>
      <c r="I26" s="596"/>
      <c r="J26" s="596"/>
      <c r="K26" s="596"/>
      <c r="L26" s="596"/>
      <c r="M26" s="596"/>
      <c r="N26" s="596"/>
      <c r="O26" s="596"/>
      <c r="P26" s="596"/>
      <c r="Q26" s="596"/>
      <c r="R26" s="596"/>
      <c r="S26" s="596"/>
      <c r="T26" s="596"/>
      <c r="U26" s="596"/>
      <c r="V26" s="596"/>
      <c r="W26" s="596"/>
      <c r="X26" s="596"/>
      <c r="Y26" s="596"/>
      <c r="Z26" s="596"/>
      <c r="AA26" s="596"/>
      <c r="AB26" s="596"/>
      <c r="AC26" s="596"/>
      <c r="AD26" s="596"/>
      <c r="AE26" s="596"/>
      <c r="AF26" s="596"/>
      <c r="AG26" s="596"/>
      <c r="AH26" s="596"/>
      <c r="AI26" s="596"/>
      <c r="AJ26" s="596"/>
      <c r="AK26" s="596"/>
      <c r="AL26" s="596"/>
      <c r="AM26" s="596"/>
      <c r="AN26" s="596"/>
      <c r="AO26" s="596"/>
      <c r="AP26" s="596"/>
      <c r="AQ26" s="596"/>
      <c r="AR26" s="596"/>
      <c r="AS26" s="596"/>
      <c r="AT26" s="596"/>
      <c r="AU26" s="596"/>
      <c r="AV26" s="596"/>
      <c r="AW26" s="596"/>
      <c r="AX26" s="596"/>
      <c r="AY26" s="596"/>
      <c r="AZ26" s="596"/>
      <c r="BA26" s="596"/>
      <c r="BB26" s="596"/>
      <c r="BC26" s="596"/>
      <c r="BD26" s="596"/>
      <c r="BE26" s="596"/>
      <c r="BF26" s="596"/>
      <c r="BG26" s="596"/>
      <c r="BH26" s="596"/>
      <c r="BI26" s="596"/>
      <c r="BJ26" s="596"/>
      <c r="BK26" s="596"/>
      <c r="BL26" s="596"/>
      <c r="BM26" s="181"/>
      <c r="BN26" s="181"/>
      <c r="BO26" s="181"/>
      <c r="BP26" s="181"/>
      <c r="BQ26" s="181"/>
      <c r="BR26" s="181"/>
      <c r="BS26" s="181"/>
      <c r="BT26" s="181"/>
      <c r="BU26" s="181"/>
      <c r="BV26" s="181"/>
      <c r="BW26" s="181"/>
      <c r="BX26" s="181"/>
      <c r="BY26" s="181"/>
      <c r="BZ26" s="181"/>
      <c r="CA26" s="181"/>
      <c r="CB26" s="181"/>
      <c r="CC26" s="181"/>
      <c r="CD26" s="181"/>
      <c r="CE26" s="181"/>
      <c r="CF26" s="181"/>
      <c r="CG26" s="181"/>
      <c r="CH26" s="181"/>
      <c r="CI26" s="181"/>
      <c r="CJ26" s="181"/>
      <c r="CK26" s="181"/>
      <c r="CL26" s="181"/>
      <c r="CM26" s="181"/>
      <c r="CN26" s="181"/>
      <c r="EI26" s="181"/>
      <c r="EJ26" s="181"/>
      <c r="EK26" s="181"/>
      <c r="EL26" s="181"/>
      <c r="EM26" s="181"/>
      <c r="EN26" s="181"/>
      <c r="EO26" s="181"/>
      <c r="EP26" s="181"/>
      <c r="EQ26" s="181"/>
      <c r="ER26" s="181"/>
      <c r="ES26" s="181"/>
      <c r="ET26" s="181"/>
      <c r="EU26" s="181"/>
      <c r="EV26" s="181"/>
      <c r="EW26" s="181"/>
      <c r="EX26" s="181"/>
    </row>
    <row r="27" spans="1:163" s="29" customFormat="1" ht="29.25" customHeight="1" x14ac:dyDescent="0.15">
      <c r="B27" s="180"/>
      <c r="C27" s="187"/>
      <c r="D27" s="187"/>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181"/>
      <c r="CC27" s="181"/>
      <c r="CD27" s="181"/>
      <c r="CE27" s="181"/>
      <c r="CF27" s="181"/>
      <c r="CG27" s="181"/>
      <c r="CH27" s="181"/>
      <c r="CI27" s="181"/>
      <c r="CJ27" s="181"/>
      <c r="CK27" s="181"/>
      <c r="CL27" s="181"/>
      <c r="CM27" s="181"/>
      <c r="CN27" s="181"/>
      <c r="EI27" s="181"/>
      <c r="EJ27" s="181"/>
      <c r="EK27" s="181"/>
      <c r="EL27" s="181"/>
      <c r="EM27" s="181"/>
      <c r="EN27" s="181"/>
      <c r="EO27" s="181"/>
      <c r="EP27" s="181"/>
      <c r="EQ27" s="181"/>
      <c r="ER27" s="181"/>
      <c r="ES27" s="181"/>
      <c r="ET27" s="181"/>
      <c r="EU27" s="181"/>
      <c r="EV27" s="181"/>
      <c r="EW27" s="181"/>
      <c r="EX27" s="181"/>
    </row>
    <row r="28" spans="1:163" s="29" customFormat="1" ht="48.75" customHeight="1" thickBot="1" x14ac:dyDescent="0.2">
      <c r="A28" s="188" t="s">
        <v>103</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81"/>
      <c r="BZ28" s="181"/>
      <c r="CA28" s="181"/>
      <c r="CB28" s="181"/>
      <c r="CC28" s="188" t="s">
        <v>104</v>
      </c>
      <c r="EI28" s="181"/>
      <c r="EJ28" s="181"/>
      <c r="EK28" s="181"/>
      <c r="EL28" s="181"/>
      <c r="EM28" s="181"/>
      <c r="EN28" s="181"/>
      <c r="EO28" s="181"/>
      <c r="EP28" s="181"/>
      <c r="EQ28" s="181"/>
      <c r="ER28" s="181"/>
      <c r="ES28" s="181"/>
      <c r="ET28" s="181"/>
      <c r="EU28" s="181"/>
      <c r="EV28" s="181"/>
      <c r="EW28" s="181"/>
      <c r="EX28" s="181"/>
    </row>
    <row r="29" spans="1:163" s="29" customFormat="1" ht="48.75" customHeight="1" x14ac:dyDescent="0.15">
      <c r="B29" s="180"/>
      <c r="C29" s="187"/>
      <c r="D29" s="187"/>
      <c r="E29" s="608" t="s">
        <v>105</v>
      </c>
      <c r="F29" s="609"/>
      <c r="G29" s="609"/>
      <c r="H29" s="609"/>
      <c r="I29" s="609"/>
      <c r="J29" s="610"/>
      <c r="K29" s="614" t="s">
        <v>106</v>
      </c>
      <c r="L29" s="609"/>
      <c r="M29" s="609"/>
      <c r="N29" s="609"/>
      <c r="O29" s="609"/>
      <c r="P29" s="609"/>
      <c r="Q29" s="610"/>
      <c r="R29" s="614" t="s">
        <v>107</v>
      </c>
      <c r="S29" s="609"/>
      <c r="T29" s="609"/>
      <c r="U29" s="609"/>
      <c r="V29" s="610"/>
      <c r="W29" s="616" t="s">
        <v>108</v>
      </c>
      <c r="X29" s="617"/>
      <c r="Y29" s="617"/>
      <c r="Z29" s="617"/>
      <c r="AA29" s="617"/>
      <c r="AB29" s="617"/>
      <c r="AC29" s="617"/>
      <c r="AD29" s="617"/>
      <c r="AE29" s="617"/>
      <c r="AF29" s="618"/>
      <c r="AG29" s="181"/>
      <c r="AH29" s="181"/>
      <c r="AI29" s="181"/>
      <c r="AJ29" s="181"/>
      <c r="AK29" s="181"/>
      <c r="AL29" s="181"/>
      <c r="AM29" s="181"/>
      <c r="AN29" s="181"/>
      <c r="AO29" s="181"/>
      <c r="AP29" s="181"/>
      <c r="AQ29" s="181"/>
      <c r="AR29" s="181"/>
      <c r="AS29" s="181"/>
      <c r="AT29" s="181"/>
      <c r="AU29" s="181"/>
      <c r="AV29" s="181"/>
      <c r="AW29" s="181"/>
      <c r="AX29" s="181"/>
      <c r="AY29" s="181"/>
      <c r="AZ29" s="181"/>
      <c r="BA29" s="181"/>
      <c r="BB29" s="181"/>
      <c r="BC29" s="181"/>
      <c r="BD29" s="181"/>
      <c r="BE29" s="181"/>
      <c r="BF29" s="181"/>
      <c r="BG29" s="181"/>
      <c r="BH29" s="181"/>
      <c r="BI29" s="181"/>
      <c r="BJ29" s="181"/>
      <c r="BK29" s="181"/>
      <c r="BL29" s="181"/>
      <c r="BM29" s="181"/>
      <c r="BN29" s="181"/>
      <c r="BO29" s="181"/>
      <c r="BP29" s="181"/>
      <c r="BQ29" s="181"/>
      <c r="BR29" s="181"/>
      <c r="BS29" s="181"/>
      <c r="BT29" s="181"/>
      <c r="BU29" s="181"/>
      <c r="BV29" s="181"/>
      <c r="BW29" s="181"/>
      <c r="BX29" s="181"/>
      <c r="BY29" s="181"/>
      <c r="BZ29" s="181"/>
      <c r="CA29" s="181"/>
      <c r="CB29" s="181"/>
      <c r="CC29" s="622" t="s">
        <v>109</v>
      </c>
      <c r="CD29" s="623"/>
      <c r="CE29" s="623"/>
      <c r="CF29" s="623"/>
      <c r="CG29" s="623"/>
      <c r="CH29" s="623"/>
      <c r="CI29" s="623"/>
      <c r="CJ29" s="623"/>
      <c r="CK29" s="624"/>
      <c r="CL29" s="614" t="s">
        <v>110</v>
      </c>
      <c r="CM29" s="628"/>
      <c r="CN29" s="628"/>
      <c r="CO29" s="628"/>
      <c r="CP29" s="629"/>
      <c r="CQ29" s="614" t="s">
        <v>111</v>
      </c>
      <c r="CR29" s="628"/>
      <c r="CS29" s="628"/>
      <c r="CT29" s="628"/>
      <c r="CU29" s="629"/>
      <c r="CV29" s="614" t="s">
        <v>112</v>
      </c>
      <c r="CW29" s="628"/>
      <c r="CX29" s="628"/>
      <c r="CY29" s="628"/>
      <c r="CZ29" s="628"/>
      <c r="DA29" s="628"/>
      <c r="DB29" s="628"/>
      <c r="DC29" s="628"/>
      <c r="DD29" s="628"/>
      <c r="DE29" s="628"/>
      <c r="DF29" s="628"/>
      <c r="DG29" s="628"/>
      <c r="DH29" s="628"/>
      <c r="DI29" s="628"/>
      <c r="DJ29" s="628"/>
      <c r="DK29" s="628"/>
      <c r="DL29" s="628"/>
      <c r="DM29" s="628"/>
      <c r="DN29" s="629"/>
      <c r="DO29" s="614" t="s">
        <v>113</v>
      </c>
      <c r="DP29" s="628"/>
      <c r="DQ29" s="628"/>
      <c r="DR29" s="628"/>
      <c r="DS29" s="628"/>
      <c r="DT29" s="628"/>
      <c r="DU29" s="628"/>
      <c r="DV29" s="628"/>
      <c r="DW29" s="628"/>
      <c r="DX29" s="628"/>
      <c r="DY29" s="636"/>
      <c r="ER29" s="179"/>
      <c r="ES29" s="181"/>
      <c r="ET29" s="181"/>
      <c r="EU29" s="181"/>
      <c r="EV29" s="181"/>
      <c r="EW29" s="181"/>
      <c r="EX29" s="181"/>
      <c r="EY29" s="181"/>
      <c r="EZ29" s="181"/>
      <c r="FA29" s="181"/>
      <c r="FB29" s="181"/>
      <c r="FC29" s="181"/>
      <c r="FD29" s="181"/>
      <c r="FE29" s="181"/>
      <c r="FF29" s="181"/>
      <c r="FG29" s="181"/>
    </row>
    <row r="30" spans="1:163" s="29" customFormat="1" ht="48.75" customHeight="1" thickBot="1" x14ac:dyDescent="0.2">
      <c r="B30" s="180"/>
      <c r="C30" s="187"/>
      <c r="D30" s="187"/>
      <c r="E30" s="611"/>
      <c r="F30" s="612"/>
      <c r="G30" s="612"/>
      <c r="H30" s="612"/>
      <c r="I30" s="612"/>
      <c r="J30" s="613"/>
      <c r="K30" s="615"/>
      <c r="L30" s="612"/>
      <c r="M30" s="612"/>
      <c r="N30" s="612"/>
      <c r="O30" s="612"/>
      <c r="P30" s="612"/>
      <c r="Q30" s="613"/>
      <c r="R30" s="615"/>
      <c r="S30" s="612"/>
      <c r="T30" s="612"/>
      <c r="U30" s="612"/>
      <c r="V30" s="613"/>
      <c r="W30" s="619"/>
      <c r="X30" s="620"/>
      <c r="Y30" s="620"/>
      <c r="Z30" s="620"/>
      <c r="AA30" s="620"/>
      <c r="AB30" s="620"/>
      <c r="AC30" s="620"/>
      <c r="AD30" s="620"/>
      <c r="AE30" s="620"/>
      <c r="AF30" s="621"/>
      <c r="AG30" s="181"/>
      <c r="AH30" s="181"/>
      <c r="AI30" s="18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625"/>
      <c r="CD30" s="626"/>
      <c r="CE30" s="626"/>
      <c r="CF30" s="626"/>
      <c r="CG30" s="626"/>
      <c r="CH30" s="626"/>
      <c r="CI30" s="626"/>
      <c r="CJ30" s="626"/>
      <c r="CK30" s="627"/>
      <c r="CL30" s="630"/>
      <c r="CM30" s="631"/>
      <c r="CN30" s="631"/>
      <c r="CO30" s="631"/>
      <c r="CP30" s="632"/>
      <c r="CQ30" s="630"/>
      <c r="CR30" s="631"/>
      <c r="CS30" s="631"/>
      <c r="CT30" s="631"/>
      <c r="CU30" s="632"/>
      <c r="CV30" s="630"/>
      <c r="CW30" s="631"/>
      <c r="CX30" s="631"/>
      <c r="CY30" s="631"/>
      <c r="CZ30" s="631"/>
      <c r="DA30" s="631"/>
      <c r="DB30" s="631"/>
      <c r="DC30" s="631"/>
      <c r="DD30" s="631"/>
      <c r="DE30" s="631"/>
      <c r="DF30" s="631"/>
      <c r="DG30" s="631"/>
      <c r="DH30" s="631"/>
      <c r="DI30" s="631"/>
      <c r="DJ30" s="631"/>
      <c r="DK30" s="631"/>
      <c r="DL30" s="631"/>
      <c r="DM30" s="631"/>
      <c r="DN30" s="632"/>
      <c r="DO30" s="630"/>
      <c r="DP30" s="631"/>
      <c r="DQ30" s="631"/>
      <c r="DR30" s="631"/>
      <c r="DS30" s="631"/>
      <c r="DT30" s="631"/>
      <c r="DU30" s="631"/>
      <c r="DV30" s="631"/>
      <c r="DW30" s="631"/>
      <c r="DX30" s="631"/>
      <c r="DY30" s="637"/>
      <c r="ER30" s="181"/>
      <c r="ES30" s="181"/>
      <c r="ET30" s="181"/>
      <c r="EU30" s="181"/>
      <c r="EV30" s="181"/>
      <c r="EW30" s="181"/>
      <c r="EX30" s="181"/>
      <c r="EY30" s="181"/>
      <c r="EZ30" s="181"/>
      <c r="FA30" s="181"/>
      <c r="FB30" s="181"/>
      <c r="FC30" s="181"/>
      <c r="FD30" s="181"/>
      <c r="FE30" s="181"/>
      <c r="FF30" s="181"/>
      <c r="FG30" s="181"/>
    </row>
    <row r="31" spans="1:163" s="29" customFormat="1" ht="48.75" customHeight="1" x14ac:dyDescent="0.15">
      <c r="E31" s="638"/>
      <c r="F31" s="639"/>
      <c r="G31" s="639"/>
      <c r="H31" s="639"/>
      <c r="I31" s="639"/>
      <c r="J31" s="640"/>
      <c r="K31" s="641"/>
      <c r="L31" s="639"/>
      <c r="M31" s="639"/>
      <c r="N31" s="639"/>
      <c r="O31" s="639"/>
      <c r="P31" s="639"/>
      <c r="Q31" s="640"/>
      <c r="R31" s="642"/>
      <c r="S31" s="642"/>
      <c r="T31" s="642"/>
      <c r="U31" s="642"/>
      <c r="V31" s="642"/>
      <c r="W31" s="642"/>
      <c r="X31" s="642"/>
      <c r="Y31" s="642"/>
      <c r="Z31" s="642"/>
      <c r="AA31" s="642"/>
      <c r="AB31" s="642"/>
      <c r="AC31" s="642"/>
      <c r="AD31" s="642"/>
      <c r="AE31" s="642"/>
      <c r="AF31" s="643"/>
      <c r="AG31" s="188"/>
      <c r="AH31" s="181"/>
      <c r="AI31" s="18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611" t="s">
        <v>114</v>
      </c>
      <c r="CD31" s="644"/>
      <c r="CE31" s="644"/>
      <c r="CF31" s="644"/>
      <c r="CG31" s="644"/>
      <c r="CH31" s="644"/>
      <c r="CI31" s="644"/>
      <c r="CJ31" s="644"/>
      <c r="CK31" s="645"/>
      <c r="CL31" s="421"/>
      <c r="CM31" s="646"/>
      <c r="CN31" s="646"/>
      <c r="CO31" s="646"/>
      <c r="CP31" s="647"/>
      <c r="CQ31" s="421"/>
      <c r="CR31" s="646"/>
      <c r="CS31" s="646"/>
      <c r="CT31" s="646"/>
      <c r="CU31" s="647"/>
      <c r="CV31" s="648"/>
      <c r="CW31" s="649"/>
      <c r="CX31" s="649"/>
      <c r="CY31" s="649"/>
      <c r="CZ31" s="649"/>
      <c r="DA31" s="649"/>
      <c r="DB31" s="649"/>
      <c r="DC31" s="649"/>
      <c r="DD31" s="649"/>
      <c r="DE31" s="649"/>
      <c r="DF31" s="649"/>
      <c r="DG31" s="649"/>
      <c r="DH31" s="649"/>
      <c r="DI31" s="649"/>
      <c r="DJ31" s="649"/>
      <c r="DK31" s="649"/>
      <c r="DL31" s="649"/>
      <c r="DM31" s="649"/>
      <c r="DN31" s="650"/>
      <c r="DO31" s="651">
        <f>IF(AND(CL31="〇",CQ31=0),"区域外・対象工事外",0)</f>
        <v>0</v>
      </c>
      <c r="DP31" s="652"/>
      <c r="DQ31" s="652"/>
      <c r="DR31" s="652"/>
      <c r="DS31" s="652"/>
      <c r="DT31" s="652"/>
      <c r="DU31" s="652"/>
      <c r="DV31" s="652"/>
      <c r="DW31" s="652"/>
      <c r="DX31" s="652"/>
      <c r="DY31" s="653"/>
      <c r="ER31" s="181"/>
      <c r="ES31" s="181"/>
      <c r="ET31" s="181"/>
      <c r="EU31" s="181"/>
      <c r="EV31" s="181"/>
      <c r="EW31" s="181"/>
      <c r="EX31" s="181"/>
      <c r="EY31" s="181"/>
      <c r="EZ31" s="181"/>
      <c r="FA31" s="181"/>
      <c r="FB31" s="181"/>
      <c r="FC31" s="181"/>
      <c r="FD31" s="181"/>
      <c r="FE31" s="181"/>
      <c r="FF31" s="181"/>
      <c r="FG31" s="181"/>
    </row>
    <row r="32" spans="1:163" s="29" customFormat="1" ht="48.75" customHeight="1" x14ac:dyDescent="0.15">
      <c r="A32" s="26"/>
      <c r="B32" s="26"/>
      <c r="C32" s="26"/>
      <c r="D32" s="26"/>
      <c r="E32" s="638"/>
      <c r="F32" s="639"/>
      <c r="G32" s="639"/>
      <c r="H32" s="639"/>
      <c r="I32" s="639"/>
      <c r="J32" s="640"/>
      <c r="K32" s="641"/>
      <c r="L32" s="639"/>
      <c r="M32" s="639"/>
      <c r="N32" s="639"/>
      <c r="O32" s="639"/>
      <c r="P32" s="639"/>
      <c r="Q32" s="640"/>
      <c r="R32" s="642"/>
      <c r="S32" s="642"/>
      <c r="T32" s="642"/>
      <c r="U32" s="642"/>
      <c r="V32" s="642"/>
      <c r="W32" s="642"/>
      <c r="X32" s="642"/>
      <c r="Y32" s="642"/>
      <c r="Z32" s="642"/>
      <c r="AA32" s="642"/>
      <c r="AB32" s="642"/>
      <c r="AC32" s="642"/>
      <c r="AD32" s="642"/>
      <c r="AE32" s="642"/>
      <c r="AF32" s="643"/>
      <c r="AG32" s="26"/>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633" t="s">
        <v>115</v>
      </c>
      <c r="CD32" s="634"/>
      <c r="CE32" s="634"/>
      <c r="CF32" s="634"/>
      <c r="CG32" s="634"/>
      <c r="CH32" s="634"/>
      <c r="CI32" s="634"/>
      <c r="CJ32" s="634"/>
      <c r="CK32" s="635"/>
      <c r="CL32" s="654"/>
      <c r="CM32" s="655"/>
      <c r="CN32" s="655"/>
      <c r="CO32" s="655"/>
      <c r="CP32" s="656"/>
      <c r="CQ32" s="654"/>
      <c r="CR32" s="655"/>
      <c r="CS32" s="655"/>
      <c r="CT32" s="655"/>
      <c r="CU32" s="656"/>
      <c r="CV32" s="657">
        <f>IF(AND(CL32=0,CQ32=0),0,IF(CQ32="〇",IFERROR(VLOOKUP(#REF!,INDEX([1]データ蓄積!$A$16:$A$1015,MATCH(#REF!,[1]データ蓄積!$A$16:$A$1015,0)):'[1]データ蓄積'!$CL$1015,88,),0),IFERROR(VLOOKUP(#REF!,INDEX([1]データ蓄積!$A$16:$A$1015,MATCH(#REF!,[1]データ蓄積!$A$16:$A$1015,0)):'[1]データ蓄積'!$CL$1015,87,),0)))</f>
        <v>0</v>
      </c>
      <c r="CW32" s="658"/>
      <c r="CX32" s="658"/>
      <c r="CY32" s="658"/>
      <c r="CZ32" s="658"/>
      <c r="DA32" s="658"/>
      <c r="DB32" s="658"/>
      <c r="DC32" s="658"/>
      <c r="DD32" s="658"/>
      <c r="DE32" s="658"/>
      <c r="DF32" s="658"/>
      <c r="DG32" s="658"/>
      <c r="DH32" s="658"/>
      <c r="DI32" s="658"/>
      <c r="DJ32" s="658"/>
      <c r="DK32" s="658"/>
      <c r="DL32" s="658"/>
      <c r="DM32" s="658"/>
      <c r="DN32" s="659"/>
      <c r="DO32" s="660">
        <f t="shared" ref="DO32:DO33" si="0">IF(AND(CL32="〇",CQ32=0),"区域外・対象工事外",0)</f>
        <v>0</v>
      </c>
      <c r="DP32" s="661"/>
      <c r="DQ32" s="661"/>
      <c r="DR32" s="661"/>
      <c r="DS32" s="661"/>
      <c r="DT32" s="661"/>
      <c r="DU32" s="661"/>
      <c r="DV32" s="661"/>
      <c r="DW32" s="661"/>
      <c r="DX32" s="661"/>
      <c r="DY32" s="662"/>
      <c r="ER32" s="181"/>
      <c r="ES32" s="181"/>
      <c r="ET32" s="181"/>
      <c r="EU32" s="181"/>
      <c r="EV32" s="181"/>
      <c r="EW32" s="181"/>
      <c r="EX32" s="181"/>
      <c r="EY32" s="181"/>
      <c r="EZ32" s="181"/>
      <c r="FA32" s="181"/>
      <c r="FB32" s="181"/>
      <c r="FC32" s="181"/>
      <c r="FD32" s="181"/>
      <c r="FE32" s="181"/>
      <c r="FF32" s="181"/>
      <c r="FG32" s="181"/>
    </row>
    <row r="33" spans="1:163" s="29" customFormat="1" ht="48.75" customHeight="1" thickBot="1" x14ac:dyDescent="0.2">
      <c r="A33" s="26"/>
      <c r="B33" s="26"/>
      <c r="C33" s="26"/>
      <c r="D33" s="26"/>
      <c r="E33" s="664"/>
      <c r="F33" s="665"/>
      <c r="G33" s="665"/>
      <c r="H33" s="665"/>
      <c r="I33" s="665"/>
      <c r="J33" s="666"/>
      <c r="K33" s="667"/>
      <c r="L33" s="668"/>
      <c r="M33" s="668"/>
      <c r="N33" s="668"/>
      <c r="O33" s="668"/>
      <c r="P33" s="668"/>
      <c r="Q33" s="669"/>
      <c r="R33" s="670"/>
      <c r="S33" s="665"/>
      <c r="T33" s="665"/>
      <c r="U33" s="665"/>
      <c r="V33" s="666"/>
      <c r="W33" s="670"/>
      <c r="X33" s="665"/>
      <c r="Y33" s="665"/>
      <c r="Z33" s="665"/>
      <c r="AA33" s="665"/>
      <c r="AB33" s="665"/>
      <c r="AC33" s="665"/>
      <c r="AD33" s="665"/>
      <c r="AE33" s="665"/>
      <c r="AF33" s="671"/>
      <c r="AG33" s="26"/>
      <c r="AH33" s="181"/>
      <c r="AI33" s="181"/>
      <c r="AJ33" s="181"/>
      <c r="AK33" s="181"/>
      <c r="AL33" s="181"/>
      <c r="AM33" s="181"/>
      <c r="AN33" s="181"/>
      <c r="AO33" s="181"/>
      <c r="AP33" s="181"/>
      <c r="AQ33" s="181"/>
      <c r="AR33" s="181"/>
      <c r="AS33" s="181"/>
      <c r="AT33" s="181"/>
      <c r="AU33" s="181"/>
      <c r="AV33" s="181"/>
      <c r="AW33" s="181"/>
      <c r="AX33" s="181"/>
      <c r="AY33" s="181"/>
      <c r="AZ33" s="181"/>
      <c r="BA33" s="181"/>
      <c r="BB33" s="181"/>
      <c r="BC33" s="181"/>
      <c r="BD33" s="181"/>
      <c r="BE33" s="181"/>
      <c r="BF33" s="181"/>
      <c r="BG33" s="181"/>
      <c r="BH33" s="181"/>
      <c r="BI33" s="181"/>
      <c r="BJ33" s="181"/>
      <c r="BK33" s="181"/>
      <c r="BL33" s="181"/>
      <c r="BM33" s="181"/>
      <c r="BN33" s="181"/>
      <c r="BO33" s="181"/>
      <c r="BP33" s="181"/>
      <c r="BQ33" s="181"/>
      <c r="BR33" s="181"/>
      <c r="BS33" s="181"/>
      <c r="BT33" s="181"/>
      <c r="BU33" s="181"/>
      <c r="BV33" s="181"/>
      <c r="BW33" s="181"/>
      <c r="BX33" s="181"/>
      <c r="BY33" s="181"/>
      <c r="BZ33" s="181"/>
      <c r="CA33" s="181"/>
      <c r="CB33" s="181"/>
      <c r="CC33" s="682" t="s">
        <v>116</v>
      </c>
      <c r="CD33" s="683"/>
      <c r="CE33" s="683"/>
      <c r="CF33" s="683"/>
      <c r="CG33" s="683"/>
      <c r="CH33" s="683"/>
      <c r="CI33" s="683"/>
      <c r="CJ33" s="683"/>
      <c r="CK33" s="684"/>
      <c r="CL33" s="673"/>
      <c r="CM33" s="674"/>
      <c r="CN33" s="674"/>
      <c r="CO33" s="674"/>
      <c r="CP33" s="675"/>
      <c r="CQ33" s="673"/>
      <c r="CR33" s="674"/>
      <c r="CS33" s="674"/>
      <c r="CT33" s="674"/>
      <c r="CU33" s="675"/>
      <c r="CV33" s="676">
        <f>IF(AND(CL33=0,CQ33=0),0,IF(CQ33="〇",IFERROR(VLOOKUP(#REF!,INDEX([1]データ蓄積!$A$16:$A$1015,MATCH(#REF!,[1]データ蓄積!$A$16:$A$1015,0)):'[1]データ蓄積'!$CL$1015,88,),0),IFERROR(VLOOKUP(#REF!,INDEX([1]データ蓄積!$A$16:$A$1015,MATCH(#REF!,[1]データ蓄積!$A$16:$A$1015,0)):'[1]データ蓄積'!$CL$1015,87,),0)))</f>
        <v>0</v>
      </c>
      <c r="CW33" s="677"/>
      <c r="CX33" s="677"/>
      <c r="CY33" s="677"/>
      <c r="CZ33" s="677"/>
      <c r="DA33" s="677"/>
      <c r="DB33" s="677"/>
      <c r="DC33" s="677"/>
      <c r="DD33" s="677"/>
      <c r="DE33" s="677"/>
      <c r="DF33" s="677"/>
      <c r="DG33" s="677"/>
      <c r="DH33" s="677"/>
      <c r="DI33" s="677"/>
      <c r="DJ33" s="677"/>
      <c r="DK33" s="677"/>
      <c r="DL33" s="677"/>
      <c r="DM33" s="677"/>
      <c r="DN33" s="678"/>
      <c r="DO33" s="679">
        <f t="shared" si="0"/>
        <v>0</v>
      </c>
      <c r="DP33" s="680"/>
      <c r="DQ33" s="680"/>
      <c r="DR33" s="680"/>
      <c r="DS33" s="680"/>
      <c r="DT33" s="680"/>
      <c r="DU33" s="680"/>
      <c r="DV33" s="680"/>
      <c r="DW33" s="680"/>
      <c r="DX33" s="680"/>
      <c r="DY33" s="681"/>
      <c r="ER33" s="181"/>
      <c r="ES33" s="181"/>
      <c r="ET33" s="181"/>
      <c r="EU33" s="181"/>
      <c r="EV33" s="181"/>
      <c r="EW33" s="181"/>
      <c r="EX33" s="181"/>
      <c r="EY33" s="181"/>
      <c r="EZ33" s="181"/>
      <c r="FA33" s="181"/>
      <c r="FB33" s="181"/>
      <c r="FC33" s="181"/>
      <c r="FD33" s="181"/>
      <c r="FE33" s="181"/>
      <c r="FF33" s="181"/>
      <c r="FG33" s="181"/>
    </row>
    <row r="34" spans="1:163" s="29" customFormat="1" ht="58.5" customHeight="1" x14ac:dyDescent="0.15">
      <c r="A34" s="26"/>
      <c r="B34" s="26"/>
      <c r="C34" s="26"/>
      <c r="D34" s="26"/>
      <c r="E34" s="45" t="s">
        <v>117</v>
      </c>
      <c r="F34" s="189"/>
      <c r="G34" s="189"/>
      <c r="H34" s="189"/>
      <c r="I34" s="189"/>
      <c r="J34" s="189"/>
      <c r="K34" s="26"/>
      <c r="L34" s="189"/>
      <c r="M34" s="189"/>
      <c r="N34" s="189"/>
      <c r="O34" s="189"/>
      <c r="P34" s="189"/>
      <c r="Q34" s="189"/>
      <c r="R34" s="11"/>
      <c r="S34" s="11"/>
      <c r="T34" s="11"/>
      <c r="U34" s="11"/>
      <c r="V34" s="11"/>
      <c r="W34" s="11"/>
      <c r="X34" s="11"/>
      <c r="Y34" s="11"/>
      <c r="Z34" s="11"/>
      <c r="AA34" s="11"/>
      <c r="AB34" s="11"/>
      <c r="AC34" s="11"/>
      <c r="AD34" s="11"/>
      <c r="AE34" s="11"/>
      <c r="AF34" s="11"/>
      <c r="AG34" s="26"/>
      <c r="AH34" s="181"/>
      <c r="AI34" s="181"/>
      <c r="AJ34" s="181"/>
      <c r="AK34" s="181"/>
      <c r="AL34" s="181"/>
      <c r="AM34" s="181"/>
      <c r="AN34" s="181"/>
      <c r="AO34" s="181"/>
      <c r="AP34" s="181"/>
      <c r="AQ34" s="181"/>
      <c r="AR34" s="181"/>
      <c r="AS34" s="181"/>
      <c r="AT34" s="181"/>
      <c r="AU34" s="181"/>
      <c r="AV34" s="181"/>
      <c r="AW34" s="181"/>
      <c r="AX34" s="181"/>
      <c r="AY34" s="181"/>
      <c r="AZ34" s="181"/>
      <c r="BA34" s="181"/>
      <c r="BB34" s="181"/>
      <c r="BC34" s="181"/>
      <c r="BD34" s="181"/>
      <c r="BE34" s="181"/>
      <c r="BF34" s="181"/>
      <c r="BG34" s="181"/>
      <c r="BH34" s="181"/>
      <c r="BI34" s="181"/>
      <c r="BJ34" s="181"/>
      <c r="BK34" s="181"/>
      <c r="BL34" s="181"/>
      <c r="BM34" s="181"/>
      <c r="BN34" s="181"/>
      <c r="BO34" s="181"/>
      <c r="BP34" s="181"/>
      <c r="BQ34" s="181"/>
      <c r="BR34" s="181"/>
      <c r="BS34" s="181"/>
      <c r="BT34" s="181"/>
      <c r="BU34" s="181"/>
      <c r="BV34" s="181"/>
      <c r="BW34" s="181"/>
      <c r="BX34" s="181"/>
      <c r="BY34" s="181"/>
      <c r="BZ34" s="181"/>
      <c r="CA34" s="181"/>
      <c r="CB34" s="181"/>
      <c r="CC34" s="177" t="s">
        <v>118</v>
      </c>
      <c r="CD34" s="190"/>
      <c r="CE34" s="190"/>
      <c r="CF34" s="190"/>
      <c r="CG34" s="190"/>
      <c r="CH34" s="191"/>
      <c r="CI34" s="191"/>
      <c r="CJ34" s="192"/>
      <c r="CK34" s="191"/>
      <c r="CL34" s="191"/>
      <c r="CM34" s="191"/>
      <c r="CN34" s="191"/>
      <c r="CO34" s="191"/>
      <c r="CP34" s="191"/>
      <c r="CQ34" s="191"/>
      <c r="CR34" s="191"/>
      <c r="CS34" s="191"/>
      <c r="CT34" s="191"/>
      <c r="CU34" s="191"/>
      <c r="CV34" s="191"/>
      <c r="CW34" s="191"/>
      <c r="CX34" s="191"/>
      <c r="CY34" s="191"/>
      <c r="CZ34" s="191"/>
      <c r="DA34" s="191"/>
      <c r="DB34" s="191"/>
      <c r="DC34" s="191"/>
      <c r="DD34" s="191"/>
      <c r="DE34" s="191"/>
      <c r="DF34" s="191"/>
      <c r="DG34" s="191"/>
      <c r="DH34" s="191"/>
      <c r="DI34" s="191"/>
      <c r="DJ34" s="191"/>
      <c r="DK34" s="191"/>
      <c r="DL34" s="191"/>
      <c r="DM34" s="191"/>
      <c r="DN34" s="191"/>
      <c r="DO34" s="191"/>
      <c r="DP34" s="191"/>
      <c r="DQ34" s="191"/>
      <c r="DR34" s="191"/>
      <c r="DS34" s="191"/>
      <c r="DT34" s="191"/>
      <c r="DU34" s="191"/>
      <c r="DV34" s="191"/>
      <c r="DW34" s="191"/>
      <c r="DX34" s="191"/>
      <c r="DY34" s="191"/>
      <c r="DZ34" s="191"/>
      <c r="EA34" s="191"/>
      <c r="EB34" s="191"/>
      <c r="EC34" s="191"/>
      <c r="ED34" s="191"/>
      <c r="EE34" s="191"/>
      <c r="EF34" s="191"/>
      <c r="EG34" s="191"/>
      <c r="EH34" s="191"/>
      <c r="EI34" s="190"/>
      <c r="EJ34" s="190"/>
      <c r="EK34" s="190"/>
      <c r="EL34" s="190"/>
      <c r="EM34" s="190"/>
      <c r="EN34" s="190"/>
      <c r="EO34" s="190"/>
      <c r="EP34" s="190"/>
      <c r="EQ34" s="190"/>
      <c r="ER34" s="190"/>
      <c r="ES34" s="190"/>
      <c r="ET34" s="190"/>
      <c r="EU34" s="190"/>
      <c r="EV34" s="190"/>
      <c r="EW34" s="190"/>
      <c r="EX34" s="181"/>
    </row>
    <row r="35" spans="1:163" s="29" customFormat="1" ht="53.25" customHeight="1" x14ac:dyDescent="0.15">
      <c r="B35" s="180"/>
      <c r="C35" s="187"/>
      <c r="D35" s="187"/>
      <c r="E35" s="663">
        <v>1</v>
      </c>
      <c r="F35" s="663"/>
      <c r="G35" s="184" t="s">
        <v>119</v>
      </c>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1"/>
      <c r="BC35" s="181"/>
      <c r="BD35" s="181"/>
      <c r="BE35" s="181"/>
      <c r="BF35" s="181"/>
      <c r="BG35" s="181"/>
      <c r="BH35" s="181"/>
      <c r="BI35" s="181"/>
      <c r="BJ35" s="181"/>
      <c r="BK35" s="181"/>
      <c r="BL35" s="181"/>
      <c r="BM35" s="181"/>
      <c r="BN35" s="181"/>
      <c r="BO35" s="181"/>
      <c r="BP35" s="181"/>
      <c r="BQ35" s="181"/>
      <c r="BR35" s="181"/>
      <c r="BS35" s="181"/>
      <c r="BT35" s="181"/>
      <c r="BU35" s="181"/>
      <c r="BV35" s="181"/>
      <c r="BW35" s="181"/>
      <c r="BX35" s="181"/>
      <c r="BY35" s="181"/>
      <c r="BZ35" s="181"/>
      <c r="CA35" s="181"/>
      <c r="CB35" s="181"/>
      <c r="CC35" s="663">
        <v>1</v>
      </c>
      <c r="CD35" s="663"/>
      <c r="CE35" s="596" t="s">
        <v>120</v>
      </c>
      <c r="CF35" s="596"/>
      <c r="CG35" s="596"/>
      <c r="CH35" s="596"/>
      <c r="CI35" s="596"/>
      <c r="CJ35" s="596"/>
      <c r="CK35" s="596"/>
      <c r="CL35" s="596"/>
      <c r="CM35" s="596"/>
      <c r="CN35" s="596"/>
      <c r="CO35" s="596"/>
      <c r="CP35" s="596"/>
      <c r="CQ35" s="596"/>
      <c r="CR35" s="596"/>
      <c r="CS35" s="596"/>
      <c r="CT35" s="596"/>
      <c r="CU35" s="596"/>
      <c r="CV35" s="596"/>
      <c r="CW35" s="596"/>
      <c r="CX35" s="596"/>
      <c r="CY35" s="596"/>
      <c r="CZ35" s="596"/>
      <c r="DA35" s="596"/>
      <c r="DB35" s="596"/>
      <c r="DC35" s="596"/>
      <c r="DD35" s="596"/>
      <c r="DE35" s="596"/>
      <c r="DF35" s="596"/>
      <c r="DG35" s="596"/>
      <c r="DH35" s="596"/>
      <c r="DI35" s="596"/>
      <c r="DJ35" s="596"/>
      <c r="DK35" s="596"/>
      <c r="DL35" s="596"/>
      <c r="DM35" s="596"/>
      <c r="DN35" s="596"/>
      <c r="DO35" s="596"/>
      <c r="DP35" s="596"/>
      <c r="DQ35" s="596"/>
      <c r="DR35" s="596"/>
      <c r="DS35" s="596"/>
      <c r="DT35" s="596"/>
      <c r="DU35" s="596"/>
      <c r="DV35" s="596"/>
      <c r="DW35" s="596"/>
      <c r="DX35" s="596"/>
      <c r="DY35" s="596"/>
      <c r="DZ35" s="596"/>
      <c r="EA35" s="596"/>
      <c r="EB35" s="596"/>
      <c r="EC35" s="596"/>
      <c r="ED35" s="596"/>
      <c r="EE35" s="596"/>
      <c r="EF35" s="596"/>
      <c r="EG35" s="596"/>
      <c r="EH35" s="596"/>
      <c r="EI35" s="596"/>
      <c r="EJ35" s="596"/>
      <c r="EK35" s="596"/>
      <c r="EL35" s="596"/>
      <c r="EM35" s="596"/>
      <c r="EN35" s="596"/>
      <c r="EO35" s="596"/>
      <c r="EP35" s="596"/>
      <c r="EQ35" s="596"/>
      <c r="ER35" s="596"/>
      <c r="ES35" s="596"/>
      <c r="ET35" s="596"/>
      <c r="EU35" s="596"/>
      <c r="EV35" s="596"/>
      <c r="EW35" s="596"/>
      <c r="EX35" s="596"/>
      <c r="EY35" s="596"/>
      <c r="EZ35" s="596"/>
      <c r="FA35" s="596"/>
      <c r="FB35" s="596"/>
      <c r="FC35" s="596"/>
      <c r="FD35" s="596"/>
      <c r="FE35" s="596"/>
      <c r="FF35" s="596"/>
    </row>
    <row r="36" spans="1:163" s="29" customFormat="1" ht="60.75" customHeight="1" x14ac:dyDescent="0.15">
      <c r="B36" s="180"/>
      <c r="C36" s="187"/>
      <c r="D36" s="187"/>
      <c r="E36" s="663">
        <v>2</v>
      </c>
      <c r="F36" s="663"/>
      <c r="G36" s="596" t="s">
        <v>121</v>
      </c>
      <c r="H36" s="598"/>
      <c r="I36" s="598"/>
      <c r="J36" s="598"/>
      <c r="K36" s="598"/>
      <c r="L36" s="598"/>
      <c r="M36" s="598"/>
      <c r="N36" s="598"/>
      <c r="O36" s="598"/>
      <c r="P36" s="598"/>
      <c r="Q36" s="598"/>
      <c r="R36" s="598"/>
      <c r="S36" s="598"/>
      <c r="T36" s="598"/>
      <c r="U36" s="598"/>
      <c r="V36" s="598"/>
      <c r="W36" s="598"/>
      <c r="X36" s="598"/>
      <c r="Y36" s="598"/>
      <c r="Z36" s="598"/>
      <c r="AA36" s="598"/>
      <c r="AB36" s="598"/>
      <c r="AC36" s="598"/>
      <c r="AD36" s="598"/>
      <c r="AE36" s="598"/>
      <c r="AF36" s="598"/>
      <c r="AG36" s="598"/>
      <c r="AH36" s="598"/>
      <c r="AI36" s="598"/>
      <c r="AJ36" s="598"/>
      <c r="AK36" s="598"/>
      <c r="AL36" s="598"/>
      <c r="AM36" s="598"/>
      <c r="AN36" s="598"/>
      <c r="AO36" s="598"/>
      <c r="AP36" s="598"/>
      <c r="AQ36" s="598"/>
      <c r="AR36" s="598"/>
      <c r="AS36" s="598"/>
      <c r="AT36" s="598"/>
      <c r="AU36" s="598"/>
      <c r="AV36" s="598"/>
      <c r="AW36" s="598"/>
      <c r="AX36" s="598"/>
      <c r="AY36" s="598"/>
      <c r="AZ36" s="598"/>
      <c r="BA36" s="598"/>
      <c r="BB36" s="598"/>
      <c r="BC36" s="598"/>
      <c r="BD36" s="598"/>
      <c r="BE36" s="598"/>
      <c r="BF36" s="598"/>
      <c r="BG36" s="598"/>
      <c r="BH36" s="598"/>
      <c r="BI36" s="598"/>
      <c r="BJ36" s="598"/>
      <c r="BK36" s="598"/>
      <c r="BL36" s="598"/>
      <c r="BM36" s="598"/>
      <c r="BN36" s="598"/>
      <c r="BO36" s="598"/>
      <c r="BP36" s="598"/>
      <c r="BQ36" s="598"/>
      <c r="BR36" s="598"/>
      <c r="BS36" s="598"/>
      <c r="BT36" s="598"/>
      <c r="BU36" s="598"/>
      <c r="BV36" s="598"/>
      <c r="BW36" s="598"/>
      <c r="BX36" s="598"/>
      <c r="BY36" s="181"/>
      <c r="BZ36" s="181"/>
      <c r="CA36" s="181"/>
      <c r="CB36" s="181"/>
      <c r="CC36" s="663">
        <v>2</v>
      </c>
      <c r="CD36" s="663"/>
      <c r="CE36" s="596" t="s">
        <v>122</v>
      </c>
      <c r="CF36" s="596"/>
      <c r="CG36" s="596"/>
      <c r="CH36" s="596"/>
      <c r="CI36" s="596"/>
      <c r="CJ36" s="596"/>
      <c r="CK36" s="596"/>
      <c r="CL36" s="596"/>
      <c r="CM36" s="596"/>
      <c r="CN36" s="596"/>
      <c r="CO36" s="596"/>
      <c r="CP36" s="596"/>
      <c r="CQ36" s="596"/>
      <c r="CR36" s="596"/>
      <c r="CS36" s="596"/>
      <c r="CT36" s="596"/>
      <c r="CU36" s="596"/>
      <c r="CV36" s="596"/>
      <c r="CW36" s="596"/>
      <c r="CX36" s="596"/>
      <c r="CY36" s="596"/>
      <c r="CZ36" s="596"/>
      <c r="DA36" s="596"/>
      <c r="DB36" s="596"/>
      <c r="DC36" s="596"/>
      <c r="DD36" s="596"/>
      <c r="DE36" s="596"/>
      <c r="DF36" s="596"/>
      <c r="DG36" s="596"/>
      <c r="DH36" s="596"/>
      <c r="DI36" s="596"/>
      <c r="DJ36" s="596"/>
      <c r="DK36" s="596"/>
      <c r="DL36" s="596"/>
      <c r="DM36" s="596"/>
      <c r="DN36" s="596"/>
      <c r="DO36" s="596"/>
      <c r="DP36" s="596"/>
      <c r="DQ36" s="596"/>
      <c r="DR36" s="596"/>
      <c r="DS36" s="596"/>
      <c r="DT36" s="596"/>
      <c r="DU36" s="596"/>
      <c r="DV36" s="596"/>
      <c r="DW36" s="596"/>
      <c r="DX36" s="596"/>
      <c r="DY36" s="596"/>
      <c r="DZ36" s="596"/>
      <c r="EA36" s="596"/>
      <c r="EB36" s="596"/>
      <c r="EC36" s="596"/>
      <c r="ED36" s="596"/>
      <c r="EE36" s="596"/>
      <c r="EF36" s="596"/>
      <c r="EG36" s="596"/>
      <c r="EH36" s="596"/>
      <c r="EI36" s="596"/>
      <c r="EJ36" s="596"/>
      <c r="EK36" s="596"/>
      <c r="EL36" s="596"/>
      <c r="EM36" s="596"/>
      <c r="EN36" s="596"/>
      <c r="EO36" s="596"/>
      <c r="EP36" s="596"/>
      <c r="EQ36" s="596"/>
      <c r="ER36" s="596"/>
      <c r="ES36" s="596"/>
      <c r="ET36" s="596"/>
      <c r="EU36" s="596"/>
      <c r="EV36" s="596"/>
      <c r="EW36" s="596"/>
    </row>
    <row r="37" spans="1:163" s="29" customFormat="1" ht="21.75" customHeight="1" x14ac:dyDescent="0.15">
      <c r="B37" s="180"/>
      <c r="C37" s="187"/>
      <c r="D37" s="187"/>
      <c r="E37" s="193"/>
      <c r="F37" s="193"/>
      <c r="G37" s="598"/>
      <c r="H37" s="598"/>
      <c r="I37" s="598"/>
      <c r="J37" s="598"/>
      <c r="K37" s="598"/>
      <c r="L37" s="598"/>
      <c r="M37" s="598"/>
      <c r="N37" s="598"/>
      <c r="O37" s="598"/>
      <c r="P37" s="598"/>
      <c r="Q37" s="598"/>
      <c r="R37" s="598"/>
      <c r="S37" s="598"/>
      <c r="T37" s="598"/>
      <c r="U37" s="598"/>
      <c r="V37" s="598"/>
      <c r="W37" s="598"/>
      <c r="X37" s="598"/>
      <c r="Y37" s="598"/>
      <c r="Z37" s="598"/>
      <c r="AA37" s="598"/>
      <c r="AB37" s="598"/>
      <c r="AC37" s="598"/>
      <c r="AD37" s="598"/>
      <c r="AE37" s="598"/>
      <c r="AF37" s="598"/>
      <c r="AG37" s="598"/>
      <c r="AH37" s="598"/>
      <c r="AI37" s="598"/>
      <c r="AJ37" s="598"/>
      <c r="AK37" s="598"/>
      <c r="AL37" s="598"/>
      <c r="AM37" s="598"/>
      <c r="AN37" s="598"/>
      <c r="AO37" s="598"/>
      <c r="AP37" s="598"/>
      <c r="AQ37" s="598"/>
      <c r="AR37" s="598"/>
      <c r="AS37" s="598"/>
      <c r="AT37" s="598"/>
      <c r="AU37" s="598"/>
      <c r="AV37" s="598"/>
      <c r="AW37" s="598"/>
      <c r="AX37" s="598"/>
      <c r="AY37" s="598"/>
      <c r="AZ37" s="598"/>
      <c r="BA37" s="598"/>
      <c r="BB37" s="598"/>
      <c r="BC37" s="598"/>
      <c r="BD37" s="598"/>
      <c r="BE37" s="598"/>
      <c r="BF37" s="598"/>
      <c r="BG37" s="598"/>
      <c r="BH37" s="598"/>
      <c r="BI37" s="598"/>
      <c r="BJ37" s="598"/>
      <c r="BK37" s="598"/>
      <c r="BL37" s="598"/>
      <c r="BM37" s="598"/>
      <c r="BN37" s="598"/>
      <c r="BO37" s="598"/>
      <c r="BP37" s="598"/>
      <c r="BQ37" s="598"/>
      <c r="BR37" s="598"/>
      <c r="BS37" s="598"/>
      <c r="BT37" s="598"/>
      <c r="BU37" s="598"/>
      <c r="BV37" s="598"/>
      <c r="BW37" s="598"/>
      <c r="BX37" s="598"/>
      <c r="BY37" s="182"/>
      <c r="BZ37" s="182"/>
      <c r="CA37" s="182"/>
      <c r="CB37" s="182"/>
      <c r="CC37" s="663" t="s">
        <v>123</v>
      </c>
      <c r="CD37" s="663"/>
      <c r="CE37" s="596"/>
      <c r="CF37" s="596"/>
      <c r="CG37" s="596"/>
      <c r="CH37" s="596"/>
      <c r="CI37" s="596"/>
      <c r="CJ37" s="596"/>
      <c r="CK37" s="596"/>
      <c r="CL37" s="596"/>
      <c r="CM37" s="596"/>
      <c r="CN37" s="596"/>
      <c r="CO37" s="596"/>
      <c r="CP37" s="596"/>
      <c r="CQ37" s="596"/>
      <c r="CR37" s="596"/>
      <c r="CS37" s="596"/>
      <c r="CT37" s="596"/>
      <c r="CU37" s="596"/>
      <c r="CV37" s="596"/>
      <c r="CW37" s="596"/>
      <c r="CX37" s="596"/>
      <c r="CY37" s="596"/>
      <c r="CZ37" s="596"/>
      <c r="DA37" s="596"/>
      <c r="DB37" s="596"/>
      <c r="DC37" s="596"/>
      <c r="DD37" s="596"/>
      <c r="DE37" s="596"/>
      <c r="DF37" s="596"/>
      <c r="DG37" s="596"/>
      <c r="DH37" s="596"/>
      <c r="DI37" s="596"/>
      <c r="DJ37" s="596"/>
      <c r="DK37" s="596"/>
      <c r="DL37" s="596"/>
      <c r="DM37" s="596"/>
      <c r="DN37" s="596"/>
      <c r="DO37" s="596"/>
      <c r="DP37" s="596"/>
      <c r="DQ37" s="596"/>
      <c r="DR37" s="596"/>
      <c r="DS37" s="596"/>
      <c r="DT37" s="596"/>
      <c r="DU37" s="596"/>
      <c r="DV37" s="596"/>
      <c r="DW37" s="596"/>
      <c r="DX37" s="596"/>
      <c r="DY37" s="596"/>
      <c r="DZ37" s="596"/>
      <c r="EA37" s="596"/>
      <c r="EB37" s="596"/>
      <c r="EC37" s="596"/>
      <c r="ED37" s="596"/>
      <c r="EE37" s="596"/>
      <c r="EF37" s="596"/>
      <c r="EG37" s="596"/>
      <c r="EH37" s="596"/>
      <c r="EI37" s="596"/>
      <c r="EJ37" s="596"/>
      <c r="EK37" s="596"/>
      <c r="EL37" s="596"/>
      <c r="EM37" s="596"/>
      <c r="EN37" s="596"/>
      <c r="EO37" s="596"/>
      <c r="EP37" s="596"/>
      <c r="EQ37" s="596"/>
      <c r="ER37" s="596"/>
      <c r="ES37" s="596"/>
      <c r="ET37" s="596"/>
      <c r="EU37" s="596"/>
      <c r="EV37" s="596"/>
      <c r="EW37" s="596"/>
    </row>
    <row r="38" spans="1:163" s="29" customFormat="1" ht="81.75" customHeight="1" x14ac:dyDescent="0.15">
      <c r="E38" s="663">
        <v>3</v>
      </c>
      <c r="F38" s="663"/>
      <c r="G38" s="596" t="s">
        <v>124</v>
      </c>
      <c r="H38" s="598"/>
      <c r="I38" s="598"/>
      <c r="J38" s="598"/>
      <c r="K38" s="598"/>
      <c r="L38" s="598"/>
      <c r="M38" s="598"/>
      <c r="N38" s="598"/>
      <c r="O38" s="598"/>
      <c r="P38" s="598"/>
      <c r="Q38" s="598"/>
      <c r="R38" s="598"/>
      <c r="S38" s="598"/>
      <c r="T38" s="598"/>
      <c r="U38" s="598"/>
      <c r="V38" s="598"/>
      <c r="W38" s="598"/>
      <c r="X38" s="598"/>
      <c r="Y38" s="598"/>
      <c r="Z38" s="598"/>
      <c r="AA38" s="598"/>
      <c r="AB38" s="598"/>
      <c r="AC38" s="598"/>
      <c r="AD38" s="598"/>
      <c r="AE38" s="598"/>
      <c r="AF38" s="598"/>
      <c r="AG38" s="598"/>
      <c r="AH38" s="598"/>
      <c r="AI38" s="598"/>
      <c r="AJ38" s="598"/>
      <c r="AK38" s="598"/>
      <c r="AL38" s="598"/>
      <c r="AM38" s="598"/>
      <c r="AN38" s="598"/>
      <c r="AO38" s="598"/>
      <c r="AP38" s="598"/>
      <c r="AQ38" s="598"/>
      <c r="AR38" s="598"/>
      <c r="AS38" s="598"/>
      <c r="AT38" s="598"/>
      <c r="AU38" s="598"/>
      <c r="AV38" s="598"/>
      <c r="AW38" s="598"/>
      <c r="AX38" s="598"/>
      <c r="AY38" s="598"/>
      <c r="AZ38" s="598"/>
      <c r="BA38" s="598"/>
      <c r="BB38" s="598"/>
      <c r="BC38" s="598"/>
      <c r="BD38" s="598"/>
      <c r="BE38" s="598"/>
      <c r="BF38" s="598"/>
      <c r="BG38" s="598"/>
      <c r="BH38" s="598"/>
      <c r="BI38" s="598"/>
      <c r="BJ38" s="598"/>
      <c r="BK38" s="598"/>
      <c r="BL38" s="598"/>
      <c r="BM38" s="598"/>
      <c r="BN38" s="598"/>
      <c r="BO38" s="598"/>
      <c r="BP38" s="598"/>
      <c r="BQ38" s="598"/>
      <c r="BR38" s="598"/>
      <c r="BS38" s="598"/>
      <c r="BT38" s="598"/>
      <c r="BU38" s="598"/>
      <c r="BV38" s="598"/>
      <c r="BW38" s="598"/>
      <c r="BX38" s="598"/>
      <c r="BY38" s="44"/>
      <c r="BZ38" s="44"/>
      <c r="CA38" s="44"/>
      <c r="CB38" s="44"/>
      <c r="CC38" s="663" t="s">
        <v>123</v>
      </c>
      <c r="CD38" s="663"/>
      <c r="CE38" s="672" t="s">
        <v>141</v>
      </c>
      <c r="CF38" s="598"/>
      <c r="CG38" s="598"/>
      <c r="CH38" s="598"/>
      <c r="CI38" s="598"/>
      <c r="CJ38" s="598"/>
      <c r="CK38" s="598"/>
      <c r="CL38" s="598"/>
      <c r="CM38" s="598"/>
      <c r="CN38" s="598"/>
      <c r="CO38" s="598"/>
      <c r="CP38" s="598"/>
      <c r="CQ38" s="598"/>
      <c r="CR38" s="598"/>
      <c r="CS38" s="598"/>
      <c r="CT38" s="598"/>
      <c r="CU38" s="598"/>
      <c r="CV38" s="598"/>
      <c r="CW38" s="598"/>
      <c r="CX38" s="598"/>
      <c r="CY38" s="598"/>
      <c r="CZ38" s="598"/>
      <c r="DA38" s="598"/>
      <c r="DB38" s="598"/>
      <c r="DC38" s="598"/>
      <c r="DD38" s="598"/>
      <c r="DE38" s="598"/>
      <c r="DF38" s="598"/>
      <c r="DG38" s="598"/>
      <c r="DH38" s="598"/>
      <c r="DI38" s="598"/>
      <c r="DJ38" s="598"/>
      <c r="DK38" s="598"/>
      <c r="DL38" s="598"/>
      <c r="DM38" s="598"/>
      <c r="DN38" s="598"/>
      <c r="DO38" s="598"/>
      <c r="DP38" s="598"/>
      <c r="DQ38" s="598"/>
      <c r="DR38" s="598"/>
      <c r="DS38" s="598"/>
      <c r="DT38" s="598"/>
      <c r="DU38" s="598"/>
      <c r="DV38" s="598"/>
      <c r="DW38" s="598"/>
      <c r="DX38" s="598"/>
      <c r="DY38" s="598"/>
      <c r="DZ38" s="598"/>
      <c r="EA38" s="598"/>
      <c r="EB38" s="598"/>
      <c r="EC38" s="181"/>
      <c r="ED38" s="181"/>
      <c r="EE38" s="181"/>
      <c r="EF38" s="181"/>
      <c r="EG38" s="181"/>
      <c r="EH38" s="181"/>
      <c r="EI38" s="181"/>
      <c r="EJ38" s="181"/>
      <c r="EK38" s="181"/>
      <c r="EL38" s="181"/>
      <c r="EM38" s="181"/>
      <c r="EN38" s="181"/>
      <c r="EO38" s="181"/>
      <c r="EP38" s="181"/>
      <c r="EQ38" s="181"/>
    </row>
    <row r="39" spans="1:163" s="29" customFormat="1" ht="48.75" customHeight="1" x14ac:dyDescent="0.15">
      <c r="AH39" s="181"/>
      <c r="AI39" s="181"/>
      <c r="AJ39" s="181"/>
      <c r="AK39" s="181"/>
      <c r="AL39" s="181"/>
      <c r="AM39" s="181"/>
      <c r="AN39" s="181"/>
      <c r="AO39" s="181"/>
      <c r="AP39" s="181"/>
      <c r="AQ39" s="181"/>
      <c r="AR39" s="181"/>
      <c r="AS39" s="181"/>
      <c r="AT39" s="181"/>
      <c r="AU39" s="181"/>
      <c r="AV39" s="181"/>
      <c r="AW39" s="181"/>
      <c r="AX39" s="181"/>
      <c r="AY39" s="181"/>
      <c r="AZ39" s="181"/>
      <c r="BA39" s="181"/>
      <c r="BB39" s="181"/>
      <c r="BC39" s="181"/>
      <c r="BD39" s="181"/>
      <c r="BE39" s="181"/>
      <c r="BF39" s="181"/>
      <c r="BG39" s="181"/>
      <c r="BH39" s="181"/>
      <c r="BI39" s="181"/>
      <c r="BJ39" s="181"/>
      <c r="BK39" s="181"/>
      <c r="BL39" s="181"/>
      <c r="BM39" s="181"/>
      <c r="BN39" s="181"/>
      <c r="BO39" s="181"/>
      <c r="BP39" s="181"/>
      <c r="BQ39" s="181"/>
      <c r="BR39" s="181"/>
      <c r="BS39" s="181"/>
      <c r="BT39" s="181"/>
      <c r="BU39" s="181"/>
      <c r="BV39" s="181"/>
      <c r="BW39" s="181"/>
      <c r="BX39" s="181"/>
      <c r="BY39" s="181"/>
      <c r="BZ39" s="181"/>
      <c r="CA39" s="181"/>
      <c r="CB39" s="181"/>
      <c r="CC39" s="607">
        <v>3</v>
      </c>
      <c r="CD39" s="607"/>
      <c r="CE39" s="596" t="s">
        <v>125</v>
      </c>
      <c r="CF39" s="598"/>
      <c r="CG39" s="598"/>
      <c r="CH39" s="598"/>
      <c r="CI39" s="598"/>
      <c r="CJ39" s="598"/>
      <c r="CK39" s="598"/>
      <c r="CL39" s="598"/>
      <c r="CM39" s="598"/>
      <c r="CN39" s="598"/>
      <c r="CO39" s="598"/>
      <c r="CP39" s="598"/>
      <c r="CQ39" s="598"/>
      <c r="CR39" s="598"/>
      <c r="CS39" s="598"/>
      <c r="CT39" s="598"/>
      <c r="CU39" s="598"/>
      <c r="CV39" s="598"/>
      <c r="CW39" s="598"/>
      <c r="CX39" s="598"/>
      <c r="CY39" s="598"/>
      <c r="CZ39" s="598"/>
      <c r="DA39" s="598"/>
      <c r="DB39" s="598"/>
      <c r="DC39" s="598"/>
      <c r="DD39" s="598"/>
      <c r="DE39" s="598"/>
      <c r="DF39" s="598"/>
      <c r="DG39" s="598"/>
      <c r="DH39" s="598"/>
      <c r="DI39" s="598"/>
      <c r="DJ39" s="598"/>
      <c r="DK39" s="598"/>
      <c r="DL39" s="598"/>
      <c r="DM39" s="598"/>
      <c r="DN39" s="598"/>
      <c r="DO39" s="598"/>
      <c r="DP39" s="598"/>
      <c r="DQ39" s="598"/>
      <c r="DR39" s="598"/>
      <c r="DS39" s="598"/>
      <c r="DT39" s="598"/>
      <c r="DU39" s="598"/>
      <c r="DV39" s="598"/>
      <c r="DW39" s="598"/>
      <c r="DX39" s="598"/>
      <c r="DY39" s="598"/>
      <c r="DZ39" s="598"/>
      <c r="EA39" s="598"/>
      <c r="EB39" s="598"/>
      <c r="EC39" s="598"/>
      <c r="ED39" s="598"/>
      <c r="EE39" s="598"/>
      <c r="EF39" s="598"/>
      <c r="EG39" s="598"/>
      <c r="EH39" s="598"/>
      <c r="EI39" s="598"/>
      <c r="EJ39" s="598"/>
      <c r="EK39" s="598"/>
      <c r="EL39" s="598"/>
      <c r="EM39" s="598"/>
      <c r="EN39" s="598"/>
      <c r="EO39" s="598"/>
      <c r="EP39" s="598"/>
      <c r="EQ39" s="181"/>
    </row>
    <row r="40" spans="1:163" s="29" customFormat="1" ht="29.25" customHeight="1" x14ac:dyDescent="0.15">
      <c r="A40" s="26"/>
      <c r="B40" s="11"/>
      <c r="C40" s="193"/>
      <c r="D40" s="194"/>
      <c r="E40" s="181"/>
      <c r="F40" s="181"/>
      <c r="G40" s="181"/>
      <c r="H40" s="181"/>
      <c r="I40" s="181"/>
      <c r="J40" s="181"/>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79"/>
      <c r="BL40" s="179"/>
      <c r="BM40" s="179"/>
      <c r="BN40" s="179"/>
      <c r="BO40" s="179"/>
      <c r="BP40" s="179"/>
      <c r="BQ40" s="179"/>
      <c r="BR40" s="179"/>
      <c r="BS40" s="179"/>
      <c r="BT40" s="179"/>
      <c r="BU40" s="179"/>
      <c r="BV40" s="179"/>
      <c r="BW40" s="179"/>
      <c r="BX40" s="179"/>
      <c r="BY40" s="179"/>
      <c r="BZ40" s="179"/>
      <c r="CA40" s="179"/>
      <c r="CB40" s="179"/>
      <c r="CC40" s="179"/>
      <c r="CD40" s="179"/>
      <c r="CE40" s="179"/>
      <c r="CF40" s="179"/>
      <c r="CG40" s="179"/>
      <c r="CH40" s="179"/>
      <c r="CI40" s="179"/>
      <c r="CJ40" s="179"/>
      <c r="CK40" s="179"/>
      <c r="CL40" s="179"/>
      <c r="CM40" s="179"/>
      <c r="CN40" s="179"/>
      <c r="CO40" s="179"/>
      <c r="CP40" s="179"/>
      <c r="CQ40" s="179"/>
      <c r="CR40" s="179"/>
      <c r="CS40" s="179"/>
      <c r="CT40" s="179"/>
      <c r="CU40" s="179"/>
      <c r="CV40" s="179"/>
      <c r="CW40" s="179"/>
      <c r="CX40" s="179"/>
      <c r="CY40" s="179"/>
      <c r="CZ40" s="179"/>
      <c r="DA40" s="179"/>
      <c r="DB40" s="179"/>
      <c r="DC40" s="179"/>
      <c r="DD40" s="179"/>
      <c r="DE40" s="179"/>
      <c r="DF40" s="179"/>
      <c r="DG40" s="179"/>
      <c r="DH40" s="179"/>
      <c r="DI40" s="179"/>
      <c r="DJ40" s="179"/>
      <c r="DK40" s="179"/>
      <c r="DL40" s="179"/>
      <c r="DM40" s="179"/>
      <c r="DN40" s="179"/>
      <c r="DO40" s="179"/>
      <c r="DP40" s="179"/>
      <c r="DQ40" s="179"/>
      <c r="DR40" s="179"/>
      <c r="DS40" s="179"/>
      <c r="DT40" s="179"/>
      <c r="DU40" s="179"/>
      <c r="DV40" s="179"/>
      <c r="DW40" s="179"/>
      <c r="DX40" s="179"/>
      <c r="DY40" s="179"/>
      <c r="DZ40" s="179"/>
      <c r="EA40" s="179"/>
      <c r="EB40" s="179"/>
      <c r="EC40" s="179"/>
      <c r="ED40" s="179"/>
      <c r="EE40" s="179"/>
      <c r="EF40" s="179"/>
      <c r="EG40" s="179"/>
      <c r="EH40" s="179"/>
      <c r="EI40" s="179"/>
      <c r="EJ40" s="179"/>
      <c r="EK40" s="179"/>
      <c r="EL40" s="179"/>
      <c r="EM40" s="179"/>
      <c r="EN40" s="179"/>
      <c r="EO40" s="179"/>
      <c r="EP40" s="179"/>
      <c r="EQ40" s="179"/>
      <c r="ER40" s="179"/>
      <c r="ES40" s="179"/>
      <c r="ET40" s="179"/>
      <c r="EU40" s="179"/>
      <c r="EV40" s="179"/>
      <c r="EW40" s="179"/>
      <c r="EX40" s="26"/>
    </row>
    <row r="41" spans="1:163" s="16" customFormat="1" ht="48.75" customHeight="1" x14ac:dyDescent="0.15">
      <c r="A41" s="34" t="s">
        <v>126</v>
      </c>
      <c r="B41" s="45"/>
      <c r="C41" s="45"/>
      <c r="D41" s="176"/>
      <c r="E41" s="29"/>
      <c r="F41" s="29"/>
      <c r="G41" s="29"/>
      <c r="H41" s="29"/>
      <c r="I41" s="29"/>
      <c r="J41" s="29"/>
      <c r="K41" s="26"/>
      <c r="L41" s="26"/>
      <c r="M41" s="26"/>
      <c r="N41" s="26"/>
      <c r="O41" s="26"/>
      <c r="P41" s="26"/>
      <c r="Q41" s="26"/>
      <c r="R41" s="26"/>
      <c r="S41" s="26"/>
      <c r="T41" s="30"/>
      <c r="U41" s="26"/>
      <c r="V41" s="26"/>
      <c r="W41" s="26"/>
      <c r="X41" s="26"/>
      <c r="Y41" s="26"/>
      <c r="Z41" s="26"/>
      <c r="AA41" s="26"/>
      <c r="AB41" s="26"/>
      <c r="AC41" s="26"/>
      <c r="AD41" s="30"/>
      <c r="AE41" s="26"/>
      <c r="AF41" s="26"/>
      <c r="AG41" s="26"/>
      <c r="AH41" s="26"/>
      <c r="AI41" s="26"/>
      <c r="AJ41" s="26"/>
      <c r="AK41" s="26"/>
      <c r="AL41" s="26"/>
      <c r="AM41" s="26"/>
      <c r="AN41" s="30"/>
      <c r="AO41" s="26"/>
      <c r="AP41" s="26"/>
      <c r="AQ41" s="26"/>
      <c r="AR41" s="26"/>
      <c r="AS41" s="26"/>
      <c r="AT41" s="26"/>
      <c r="AU41" s="26"/>
      <c r="AV41" s="26"/>
      <c r="AW41" s="26"/>
      <c r="AX41" s="30"/>
      <c r="AY41" s="33"/>
      <c r="AZ41" s="33"/>
      <c r="BA41" s="33"/>
      <c r="BB41" s="33"/>
      <c r="BC41" s="33"/>
      <c r="BD41" s="33"/>
      <c r="BE41" s="33"/>
      <c r="BF41" s="33"/>
      <c r="BG41" s="33"/>
      <c r="BH41" s="33"/>
      <c r="BI41" s="33"/>
      <c r="BJ41" s="33"/>
      <c r="BK41" s="33"/>
      <c r="BL41" s="33"/>
      <c r="BM41" s="41"/>
      <c r="BN41" s="40"/>
      <c r="BO41" s="40"/>
      <c r="BP41" s="40"/>
      <c r="BQ41" s="40"/>
      <c r="BR41" s="40"/>
      <c r="BS41" s="40"/>
      <c r="BT41" s="26"/>
      <c r="BU41" s="26"/>
      <c r="BV41" s="26"/>
      <c r="BW41" s="26"/>
      <c r="BX41" s="26"/>
      <c r="BY41" s="26"/>
      <c r="BZ41" s="26"/>
      <c r="CA41" s="26"/>
      <c r="CB41" s="30"/>
      <c r="CC41" s="26"/>
      <c r="CD41" s="26"/>
      <c r="CE41" s="26"/>
      <c r="CF41" s="26"/>
      <c r="CG41" s="30"/>
      <c r="CH41" s="30"/>
      <c r="CI41" s="30"/>
      <c r="CJ41" s="30"/>
      <c r="CK41" s="30"/>
      <c r="CL41" s="11"/>
      <c r="CM41" s="11"/>
      <c r="CN41" s="11"/>
      <c r="CO41" s="11"/>
      <c r="CP41" s="11"/>
      <c r="CQ41" s="11"/>
      <c r="CR41" s="11"/>
      <c r="CS41" s="11"/>
      <c r="CT41" s="11"/>
      <c r="CU41" s="11"/>
      <c r="CV41" s="11"/>
      <c r="CW41" s="11"/>
      <c r="CX41" s="11"/>
      <c r="CY41" s="11"/>
      <c r="CZ41" s="11"/>
      <c r="DA41" s="31"/>
      <c r="DB41" s="26"/>
      <c r="DC41" s="26"/>
      <c r="DD41" s="26"/>
      <c r="DE41" s="26"/>
      <c r="DF41" s="26"/>
      <c r="DG41" s="30"/>
      <c r="DH41" s="30"/>
      <c r="DI41" s="30"/>
      <c r="DJ41" s="30"/>
      <c r="DK41" s="26"/>
      <c r="DL41" s="26"/>
      <c r="DM41" s="26"/>
      <c r="DN41" s="26"/>
      <c r="DO41" s="26"/>
      <c r="DP41" s="26"/>
      <c r="DQ41" s="26"/>
      <c r="DR41" s="32"/>
      <c r="DS41" s="26"/>
      <c r="DT41" s="26"/>
      <c r="DU41" s="26"/>
      <c r="DV41" s="26"/>
      <c r="DW41" s="26"/>
      <c r="DX41" s="26"/>
      <c r="DY41" s="26"/>
      <c r="DZ41" s="32"/>
      <c r="EA41" s="26"/>
      <c r="EB41" s="26"/>
      <c r="EC41" s="26"/>
      <c r="ED41" s="26"/>
      <c r="EE41" s="26"/>
      <c r="EF41" s="26"/>
      <c r="EG41" s="26"/>
      <c r="EH41" s="30"/>
      <c r="EI41" s="26"/>
      <c r="EJ41" s="26"/>
      <c r="EK41" s="26"/>
      <c r="EL41" s="26"/>
      <c r="EM41" s="26"/>
      <c r="EN41" s="26"/>
      <c r="EO41" s="26"/>
      <c r="EP41" s="26"/>
      <c r="EQ41" s="26"/>
      <c r="ER41" s="26"/>
      <c r="ES41" s="26"/>
      <c r="ET41" s="26"/>
      <c r="EU41" s="26"/>
      <c r="EV41" s="26"/>
      <c r="EW41" s="26"/>
    </row>
    <row r="42" spans="1:163" s="189" customFormat="1" ht="29.25" customHeight="1" x14ac:dyDescent="0.15">
      <c r="A42" s="34"/>
      <c r="B42" s="45"/>
      <c r="C42" s="45"/>
      <c r="D42" s="176"/>
      <c r="E42" s="176"/>
      <c r="F42" s="176"/>
      <c r="G42" s="176"/>
      <c r="H42" s="176"/>
      <c r="I42" s="176"/>
      <c r="J42" s="176"/>
      <c r="K42" s="45"/>
      <c r="L42" s="45"/>
      <c r="M42" s="45"/>
      <c r="N42" s="45"/>
      <c r="O42" s="45"/>
      <c r="P42" s="45"/>
      <c r="Q42" s="45"/>
      <c r="R42" s="45"/>
      <c r="S42" s="45"/>
      <c r="T42" s="195"/>
      <c r="U42" s="45"/>
      <c r="V42" s="45"/>
      <c r="W42" s="45"/>
      <c r="X42" s="45"/>
      <c r="Y42" s="45"/>
      <c r="Z42" s="45"/>
      <c r="AA42" s="45"/>
      <c r="AB42" s="45"/>
      <c r="AC42" s="45"/>
      <c r="AD42" s="195"/>
      <c r="AE42" s="45"/>
      <c r="AF42" s="45"/>
      <c r="AG42" s="45"/>
      <c r="AH42" s="45"/>
      <c r="AI42" s="45"/>
      <c r="AJ42" s="45"/>
      <c r="AK42" s="45"/>
      <c r="AL42" s="45"/>
      <c r="AM42" s="45"/>
      <c r="AN42" s="195"/>
      <c r="AO42" s="45"/>
      <c r="AP42" s="45"/>
      <c r="AQ42" s="45"/>
      <c r="AR42" s="45"/>
      <c r="AS42" s="45"/>
      <c r="AT42" s="45"/>
      <c r="AU42" s="45"/>
      <c r="AV42" s="45"/>
      <c r="AW42" s="45"/>
      <c r="AX42" s="195"/>
      <c r="AY42" s="196"/>
      <c r="AZ42" s="196"/>
      <c r="BA42" s="196"/>
      <c r="BB42" s="196"/>
      <c r="BC42" s="196"/>
      <c r="BD42" s="196"/>
      <c r="BE42" s="196"/>
      <c r="BF42" s="196"/>
      <c r="BG42" s="196"/>
      <c r="BH42" s="196"/>
      <c r="BI42" s="196"/>
      <c r="BJ42" s="196"/>
      <c r="BK42" s="196"/>
      <c r="BL42" s="196"/>
      <c r="BM42" s="197"/>
      <c r="BN42" s="198"/>
      <c r="BO42" s="198"/>
      <c r="BP42" s="198"/>
      <c r="BQ42" s="198"/>
      <c r="BR42" s="198"/>
      <c r="BS42" s="198"/>
      <c r="BT42" s="45"/>
      <c r="BU42" s="45"/>
      <c r="BV42" s="45"/>
      <c r="BW42" s="45"/>
      <c r="BX42" s="45"/>
      <c r="BY42" s="45"/>
      <c r="BZ42" s="45"/>
      <c r="CA42" s="45"/>
      <c r="CB42" s="195"/>
      <c r="CC42" s="45"/>
      <c r="CD42" s="45"/>
      <c r="CE42" s="45"/>
      <c r="CF42" s="45"/>
      <c r="CG42" s="195"/>
      <c r="CH42" s="195"/>
      <c r="CI42" s="195"/>
      <c r="CJ42" s="195"/>
      <c r="CK42" s="195"/>
      <c r="CL42" s="176"/>
      <c r="CM42" s="176"/>
      <c r="CN42" s="176"/>
      <c r="CO42" s="176"/>
      <c r="CP42" s="176"/>
      <c r="CQ42" s="176"/>
      <c r="CR42" s="176"/>
      <c r="CS42" s="176"/>
      <c r="CT42" s="176"/>
      <c r="CU42" s="176"/>
      <c r="CV42" s="176"/>
      <c r="CW42" s="176"/>
      <c r="CX42" s="176"/>
      <c r="CY42" s="176"/>
      <c r="CZ42" s="176"/>
      <c r="DA42" s="199"/>
      <c r="DB42" s="45"/>
      <c r="DC42" s="45"/>
      <c r="DD42" s="45"/>
      <c r="DE42" s="45"/>
      <c r="DF42" s="45"/>
      <c r="DG42" s="195"/>
      <c r="DH42" s="195"/>
      <c r="DI42" s="195"/>
      <c r="DJ42" s="195"/>
      <c r="DK42" s="45"/>
      <c r="DL42" s="45"/>
      <c r="DM42" s="45"/>
      <c r="DN42" s="45"/>
      <c r="DO42" s="45"/>
      <c r="DP42" s="45"/>
      <c r="DQ42" s="45"/>
      <c r="DR42" s="200"/>
      <c r="DS42" s="45"/>
      <c r="DT42" s="45"/>
      <c r="DU42" s="45"/>
      <c r="DV42" s="45"/>
      <c r="DW42" s="45"/>
      <c r="DX42" s="45"/>
      <c r="DY42" s="45"/>
      <c r="DZ42" s="200"/>
      <c r="EA42" s="45"/>
      <c r="EB42" s="45"/>
      <c r="EC42" s="45"/>
      <c r="ED42" s="45"/>
      <c r="EE42" s="45"/>
      <c r="EF42" s="45"/>
      <c r="EG42" s="45"/>
      <c r="EH42" s="195"/>
      <c r="EI42" s="45"/>
      <c r="EJ42" s="45"/>
      <c r="EK42" s="45"/>
      <c r="EL42" s="45"/>
      <c r="EM42" s="45"/>
      <c r="EN42" s="45"/>
      <c r="EO42" s="45"/>
      <c r="EP42" s="45"/>
      <c r="EQ42" s="45"/>
      <c r="ER42" s="45"/>
      <c r="ES42" s="45"/>
      <c r="ET42" s="45"/>
      <c r="EU42" s="45"/>
      <c r="EV42" s="45"/>
      <c r="EW42" s="16"/>
      <c r="EX42" s="26"/>
    </row>
    <row r="43" spans="1:163" s="189" customFormat="1" ht="48.75" customHeight="1" x14ac:dyDescent="0.15">
      <c r="A43" s="45"/>
      <c r="B43" s="685">
        <v>-1</v>
      </c>
      <c r="C43" s="685"/>
      <c r="D43" s="184" t="s">
        <v>127</v>
      </c>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1"/>
    </row>
    <row r="44" spans="1:163" s="189" customFormat="1" ht="48.75" customHeight="1" x14ac:dyDescent="0.15">
      <c r="A44" s="45"/>
      <c r="B44" s="685">
        <v>-2</v>
      </c>
      <c r="C44" s="685"/>
      <c r="D44" s="184" t="s">
        <v>128</v>
      </c>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4"/>
      <c r="BQ44" s="184"/>
      <c r="BR44" s="184"/>
      <c r="BS44" s="184"/>
      <c r="BT44" s="184"/>
      <c r="BU44" s="184"/>
      <c r="BV44" s="184"/>
      <c r="BW44" s="184"/>
      <c r="BX44" s="184"/>
      <c r="BY44" s="184"/>
      <c r="BZ44" s="184"/>
      <c r="CA44" s="184"/>
      <c r="CB44" s="184"/>
      <c r="CC44" s="184"/>
      <c r="CD44" s="184"/>
      <c r="CE44" s="184"/>
      <c r="CF44" s="184"/>
      <c r="CG44" s="184"/>
      <c r="CH44" s="184"/>
      <c r="CI44" s="184"/>
      <c r="CJ44" s="184"/>
      <c r="CK44" s="184"/>
      <c r="CL44" s="184"/>
      <c r="CM44" s="184"/>
      <c r="CN44" s="184"/>
      <c r="CO44" s="184"/>
      <c r="CP44" s="184"/>
      <c r="CQ44" s="181"/>
      <c r="CR44" s="181"/>
      <c r="CS44" s="181"/>
      <c r="CT44" s="181"/>
      <c r="CU44" s="181"/>
      <c r="CV44" s="181"/>
      <c r="CW44" s="181"/>
      <c r="CX44" s="181"/>
      <c r="CY44" s="181"/>
      <c r="CZ44" s="181"/>
      <c r="DA44" s="181"/>
      <c r="DB44" s="181"/>
      <c r="DC44" s="181"/>
      <c r="DD44" s="181"/>
      <c r="DE44" s="181"/>
      <c r="DF44" s="181"/>
      <c r="DG44" s="181"/>
      <c r="DH44" s="181"/>
      <c r="DI44" s="181"/>
      <c r="DJ44" s="181"/>
      <c r="DK44" s="181"/>
      <c r="DL44" s="181"/>
      <c r="DM44" s="181"/>
      <c r="DN44" s="181"/>
      <c r="DO44" s="181"/>
      <c r="DP44" s="181"/>
      <c r="DQ44" s="181"/>
      <c r="DR44" s="181"/>
      <c r="DS44" s="181"/>
      <c r="DT44" s="181"/>
      <c r="DU44" s="181"/>
      <c r="DV44" s="181"/>
      <c r="DW44" s="181"/>
      <c r="DX44" s="181"/>
      <c r="DY44" s="181"/>
      <c r="DZ44" s="181"/>
      <c r="EA44" s="181"/>
      <c r="EB44" s="181"/>
      <c r="EC44" s="181"/>
      <c r="ED44" s="181"/>
      <c r="EE44" s="181"/>
      <c r="EF44" s="181"/>
      <c r="EG44" s="181"/>
      <c r="EH44" s="181"/>
      <c r="EI44" s="181"/>
      <c r="EJ44" s="181"/>
      <c r="EK44" s="181"/>
      <c r="EL44" s="181"/>
      <c r="EM44" s="181"/>
      <c r="EN44" s="181"/>
      <c r="EO44" s="181"/>
      <c r="EP44" s="181"/>
      <c r="EQ44" s="181"/>
      <c r="ER44" s="181"/>
      <c r="ES44" s="181"/>
      <c r="ET44" s="181"/>
      <c r="EU44" s="181"/>
      <c r="EV44" s="181"/>
      <c r="EW44" s="181"/>
      <c r="EX44" s="181"/>
    </row>
    <row r="45" spans="1:163" s="189" customFormat="1" ht="69.75" customHeight="1" x14ac:dyDescent="0.15">
      <c r="A45" s="26"/>
      <c r="B45" s="685">
        <v>-3</v>
      </c>
      <c r="C45" s="685"/>
      <c r="D45" s="596" t="s">
        <v>129</v>
      </c>
      <c r="E45" s="596"/>
      <c r="F45" s="596"/>
      <c r="G45" s="596"/>
      <c r="H45" s="596"/>
      <c r="I45" s="596"/>
      <c r="J45" s="596"/>
      <c r="K45" s="596"/>
      <c r="L45" s="596"/>
      <c r="M45" s="596"/>
      <c r="N45" s="596"/>
      <c r="O45" s="596"/>
      <c r="P45" s="596"/>
      <c r="Q45" s="596"/>
      <c r="R45" s="596"/>
      <c r="S45" s="596"/>
      <c r="T45" s="596"/>
      <c r="U45" s="596"/>
      <c r="V45" s="596"/>
      <c r="W45" s="596"/>
      <c r="X45" s="596"/>
      <c r="Y45" s="596"/>
      <c r="Z45" s="596"/>
      <c r="AA45" s="596"/>
      <c r="AB45" s="596"/>
      <c r="AC45" s="596"/>
      <c r="AD45" s="596"/>
      <c r="AE45" s="596"/>
      <c r="AF45" s="596"/>
      <c r="AG45" s="596"/>
      <c r="AH45" s="596"/>
      <c r="AI45" s="596"/>
      <c r="AJ45" s="596"/>
      <c r="AK45" s="596"/>
      <c r="AL45" s="596"/>
      <c r="AM45" s="596"/>
      <c r="AN45" s="596"/>
      <c r="AO45" s="596"/>
      <c r="AP45" s="596"/>
      <c r="AQ45" s="596"/>
      <c r="AR45" s="596"/>
      <c r="AS45" s="596"/>
      <c r="AT45" s="596"/>
      <c r="AU45" s="596"/>
      <c r="AV45" s="596"/>
      <c r="AW45" s="596"/>
      <c r="AX45" s="596"/>
      <c r="AY45" s="596"/>
      <c r="AZ45" s="596"/>
      <c r="BA45" s="596"/>
      <c r="BB45" s="596"/>
      <c r="BC45" s="596"/>
      <c r="BD45" s="596"/>
      <c r="BE45" s="596"/>
      <c r="BF45" s="596"/>
      <c r="BG45" s="596"/>
      <c r="BH45" s="596"/>
      <c r="BI45" s="596"/>
      <c r="BJ45" s="596"/>
      <c r="BK45" s="596"/>
      <c r="BL45" s="596"/>
      <c r="BM45" s="596"/>
      <c r="BN45" s="596"/>
      <c r="BO45" s="596"/>
      <c r="BP45" s="596"/>
      <c r="BQ45" s="596"/>
      <c r="BR45" s="596"/>
      <c r="BS45" s="596"/>
      <c r="BT45" s="596"/>
      <c r="BU45" s="596"/>
      <c r="BV45" s="596"/>
      <c r="BW45" s="596"/>
      <c r="BX45" s="596"/>
      <c r="BY45" s="596"/>
      <c r="BZ45" s="596"/>
      <c r="CA45" s="596"/>
      <c r="CB45" s="596"/>
      <c r="CC45" s="596"/>
      <c r="CD45" s="596"/>
      <c r="CE45" s="596"/>
      <c r="CF45" s="596"/>
      <c r="CG45" s="596"/>
      <c r="CH45" s="596"/>
      <c r="CI45" s="596"/>
      <c r="CJ45" s="596"/>
      <c r="CK45" s="596"/>
      <c r="CL45" s="596"/>
      <c r="CM45" s="596"/>
      <c r="CN45" s="596"/>
      <c r="CO45" s="596"/>
      <c r="CP45" s="596"/>
      <c r="CQ45" s="596"/>
      <c r="CR45" s="596"/>
      <c r="CS45" s="596"/>
      <c r="CT45" s="596"/>
      <c r="CU45" s="596"/>
      <c r="CV45" s="596"/>
      <c r="CW45" s="596"/>
      <c r="CX45" s="596"/>
      <c r="CY45" s="596"/>
      <c r="CZ45" s="596"/>
      <c r="DA45" s="596"/>
      <c r="DB45" s="596"/>
      <c r="DC45" s="596"/>
      <c r="DD45" s="596"/>
      <c r="DE45" s="596"/>
      <c r="DF45" s="596"/>
      <c r="DG45" s="596"/>
      <c r="DH45" s="596"/>
      <c r="DI45" s="596"/>
      <c r="DJ45" s="596"/>
      <c r="DK45" s="596"/>
      <c r="DL45" s="596"/>
      <c r="DM45" s="596"/>
      <c r="DN45" s="596"/>
      <c r="DO45" s="596"/>
      <c r="DP45" s="596"/>
      <c r="DQ45" s="596"/>
      <c r="DR45" s="596"/>
      <c r="DS45" s="596"/>
      <c r="DT45" s="596"/>
      <c r="DU45" s="596"/>
      <c r="DV45" s="596"/>
      <c r="DW45" s="596"/>
      <c r="DX45" s="596"/>
      <c r="DY45" s="596"/>
      <c r="DZ45" s="596"/>
      <c r="EA45" s="596"/>
      <c r="EB45" s="596"/>
      <c r="EC45" s="596"/>
      <c r="ED45" s="596"/>
      <c r="EE45" s="596"/>
      <c r="EF45" s="596"/>
      <c r="EG45" s="596"/>
      <c r="EH45" s="596"/>
      <c r="EI45" s="596"/>
      <c r="EJ45" s="596"/>
      <c r="EK45" s="596"/>
      <c r="EL45" s="596"/>
      <c r="EM45" s="596"/>
      <c r="EN45" s="596"/>
      <c r="EO45" s="596"/>
      <c r="EP45" s="596"/>
      <c r="EQ45" s="596"/>
      <c r="ER45" s="596"/>
      <c r="ES45" s="596"/>
      <c r="ET45" s="596"/>
      <c r="EU45" s="596"/>
      <c r="EV45" s="596"/>
      <c r="EW45" s="596"/>
      <c r="EX45" s="181"/>
      <c r="EY45" s="181"/>
    </row>
    <row r="46" spans="1:163" s="189" customFormat="1" ht="48.75" customHeight="1" x14ac:dyDescent="0.15">
      <c r="B46" s="685">
        <v>-4</v>
      </c>
      <c r="C46" s="685"/>
      <c r="D46" s="686" t="s">
        <v>144</v>
      </c>
      <c r="E46" s="686"/>
      <c r="F46" s="686"/>
      <c r="G46" s="686"/>
      <c r="H46" s="686"/>
      <c r="I46" s="686"/>
      <c r="J46" s="686"/>
      <c r="K46" s="686"/>
      <c r="L46" s="686"/>
      <c r="M46" s="686"/>
      <c r="N46" s="686"/>
      <c r="O46" s="686"/>
      <c r="P46" s="686"/>
      <c r="Q46" s="686"/>
      <c r="R46" s="686"/>
      <c r="S46" s="686"/>
      <c r="T46" s="686"/>
      <c r="U46" s="686"/>
      <c r="V46" s="686"/>
      <c r="W46" s="686"/>
      <c r="X46" s="686"/>
      <c r="Y46" s="686"/>
      <c r="Z46" s="686"/>
      <c r="AA46" s="686"/>
      <c r="AB46" s="686"/>
      <c r="AC46" s="686"/>
      <c r="AD46" s="686"/>
      <c r="AE46" s="686"/>
      <c r="AF46" s="686"/>
      <c r="AG46" s="686"/>
      <c r="AH46" s="686"/>
      <c r="AI46" s="686"/>
      <c r="AJ46" s="686"/>
      <c r="AK46" s="686"/>
      <c r="AL46" s="686"/>
      <c r="AM46" s="686"/>
      <c r="AN46" s="686"/>
      <c r="AO46" s="686"/>
      <c r="AP46" s="686"/>
      <c r="AQ46" s="686"/>
      <c r="AR46" s="686"/>
      <c r="AS46" s="686"/>
      <c r="AT46" s="686"/>
      <c r="AU46" s="686"/>
      <c r="AV46" s="686"/>
      <c r="AW46" s="686"/>
      <c r="AX46" s="686"/>
      <c r="AY46" s="686"/>
      <c r="AZ46" s="686"/>
      <c r="BA46" s="686"/>
      <c r="BB46" s="686"/>
      <c r="BC46" s="686"/>
      <c r="BD46" s="686"/>
      <c r="BE46" s="686"/>
      <c r="BF46" s="686"/>
      <c r="BG46" s="686"/>
      <c r="BH46" s="686"/>
      <c r="BI46" s="686"/>
      <c r="BJ46" s="686"/>
      <c r="BK46" s="686"/>
      <c r="BL46" s="686"/>
      <c r="BM46" s="686"/>
      <c r="BN46" s="686"/>
      <c r="BO46" s="686"/>
      <c r="BP46" s="686"/>
      <c r="BQ46" s="686"/>
      <c r="BR46" s="686"/>
      <c r="BS46" s="686"/>
      <c r="BT46" s="686"/>
      <c r="BU46" s="686"/>
      <c r="BV46" s="686"/>
      <c r="BW46" s="686"/>
      <c r="BX46" s="686"/>
      <c r="BY46" s="686"/>
      <c r="BZ46" s="686"/>
      <c r="CA46" s="686"/>
      <c r="CB46" s="686"/>
      <c r="CC46" s="686"/>
      <c r="CD46" s="686"/>
      <c r="CE46" s="686"/>
      <c r="CF46" s="686"/>
      <c r="CG46" s="686"/>
      <c r="CH46" s="686"/>
      <c r="CI46" s="686"/>
      <c r="CJ46" s="686"/>
      <c r="CK46" s="686"/>
      <c r="CL46" s="686"/>
      <c r="CM46" s="686"/>
      <c r="CN46" s="686"/>
      <c r="CO46" s="686"/>
      <c r="CP46" s="686"/>
      <c r="CQ46" s="686"/>
      <c r="CR46" s="686"/>
      <c r="CS46" s="686"/>
      <c r="CT46" s="686"/>
      <c r="CU46" s="686"/>
      <c r="CV46" s="686"/>
      <c r="CW46" s="686"/>
      <c r="CX46" s="686"/>
      <c r="CY46" s="686"/>
      <c r="CZ46" s="686"/>
      <c r="DA46" s="686"/>
      <c r="DB46" s="201"/>
      <c r="DC46" s="201"/>
      <c r="DD46" s="201"/>
      <c r="DE46" s="201"/>
      <c r="DF46" s="201"/>
      <c r="DG46" s="201"/>
      <c r="DH46" s="201"/>
      <c r="DI46" s="201"/>
      <c r="DJ46" s="201"/>
      <c r="DK46" s="201"/>
      <c r="DL46" s="201"/>
      <c r="DM46" s="201"/>
      <c r="DN46" s="201"/>
      <c r="DO46" s="201"/>
      <c r="DP46" s="201"/>
      <c r="DQ46" s="201"/>
      <c r="DR46" s="201"/>
      <c r="DS46" s="201"/>
      <c r="DT46" s="201"/>
      <c r="DU46" s="201"/>
      <c r="DV46" s="201"/>
      <c r="DW46" s="201"/>
      <c r="DX46" s="201"/>
      <c r="DY46" s="201"/>
      <c r="DZ46" s="201"/>
      <c r="EA46" s="201"/>
      <c r="EB46" s="201"/>
      <c r="EC46" s="201"/>
      <c r="ED46" s="201"/>
      <c r="EE46" s="201"/>
      <c r="EF46" s="201"/>
      <c r="EG46" s="201"/>
      <c r="EH46" s="201"/>
      <c r="EI46" s="201"/>
      <c r="EJ46" s="201"/>
      <c r="EK46" s="201"/>
      <c r="EL46" s="201"/>
      <c r="EM46" s="201"/>
      <c r="EN46" s="201"/>
      <c r="EO46" s="201"/>
      <c r="EP46" s="201"/>
      <c r="EQ46" s="201"/>
      <c r="ER46" s="201"/>
      <c r="ES46" s="201"/>
      <c r="ET46" s="201"/>
      <c r="EU46" s="201"/>
      <c r="EV46" s="201"/>
      <c r="EW46" s="201"/>
    </row>
    <row r="47" spans="1:163" ht="48.75" hidden="1" customHeight="1" x14ac:dyDescent="0.15"/>
    <row r="48" spans="1:163" ht="39.75" hidden="1" customHeight="1" x14ac:dyDescent="0.15"/>
    <row r="49" ht="39.75" hidden="1" customHeight="1" x14ac:dyDescent="0.15"/>
    <row r="50" ht="39.75" hidden="1" customHeight="1" x14ac:dyDescent="0.15"/>
    <row r="51" ht="39.75" hidden="1" customHeight="1" x14ac:dyDescent="0.15"/>
    <row r="52" ht="39.75" hidden="1" customHeight="1" x14ac:dyDescent="0.15"/>
    <row r="53" ht="39.75" hidden="1" customHeight="1" x14ac:dyDescent="0.15"/>
    <row r="54" ht="39.75" hidden="1" customHeight="1" x14ac:dyDescent="0.15"/>
    <row r="55" ht="39.75" hidden="1" customHeight="1" x14ac:dyDescent="0.15"/>
    <row r="56" ht="39.75" hidden="1" customHeight="1" x14ac:dyDescent="0.15"/>
    <row r="57" ht="39.75" hidden="1" customHeight="1" x14ac:dyDescent="0.15"/>
    <row r="58" ht="39.75" hidden="1" customHeight="1" x14ac:dyDescent="0.15"/>
    <row r="59" ht="39.75" hidden="1" customHeight="1" x14ac:dyDescent="0.15"/>
    <row r="60" ht="39.75" hidden="1" customHeight="1" x14ac:dyDescent="0.15"/>
    <row r="61" ht="39.75" hidden="1" customHeight="1" x14ac:dyDescent="0.15"/>
    <row r="62" ht="39.75" hidden="1" customHeight="1" x14ac:dyDescent="0.15"/>
    <row r="63" ht="39.75" hidden="1" customHeight="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sheetData>
  <mergeCells count="95">
    <mergeCell ref="B46:C46"/>
    <mergeCell ref="D46:DA46"/>
    <mergeCell ref="B1:D1"/>
    <mergeCell ref="CC39:CD39"/>
    <mergeCell ref="CE39:EP39"/>
    <mergeCell ref="B43:C43"/>
    <mergeCell ref="B44:C44"/>
    <mergeCell ref="B45:C45"/>
    <mergeCell ref="D45:EW45"/>
    <mergeCell ref="E36:F36"/>
    <mergeCell ref="G36:BX37"/>
    <mergeCell ref="CC36:CD36"/>
    <mergeCell ref="CE36:EW37"/>
    <mergeCell ref="CC37:CD37"/>
    <mergeCell ref="E38:F38"/>
    <mergeCell ref="G38:BX38"/>
    <mergeCell ref="CC38:CD38"/>
    <mergeCell ref="CE38:EB38"/>
    <mergeCell ref="CQ33:CU33"/>
    <mergeCell ref="CV33:DN33"/>
    <mergeCell ref="DO33:DY33"/>
    <mergeCell ref="CL33:CP33"/>
    <mergeCell ref="CC35:CD35"/>
    <mergeCell ref="CC33:CK33"/>
    <mergeCell ref="K32:Q32"/>
    <mergeCell ref="R32:V32"/>
    <mergeCell ref="W32:AF32"/>
    <mergeCell ref="E35:F35"/>
    <mergeCell ref="E33:J33"/>
    <mergeCell ref="K33:Q33"/>
    <mergeCell ref="R33:V33"/>
    <mergeCell ref="W33:AF33"/>
    <mergeCell ref="CC32:CK32"/>
    <mergeCell ref="DO29:DY30"/>
    <mergeCell ref="E31:J31"/>
    <mergeCell ref="K31:Q31"/>
    <mergeCell ref="R31:V31"/>
    <mergeCell ref="W31:AF31"/>
    <mergeCell ref="CC31:CK31"/>
    <mergeCell ref="CL31:CP31"/>
    <mergeCell ref="CQ31:CU31"/>
    <mergeCell ref="CV31:DN31"/>
    <mergeCell ref="DO31:DY31"/>
    <mergeCell ref="CL32:CP32"/>
    <mergeCell ref="CQ32:CU32"/>
    <mergeCell ref="CV32:DN32"/>
    <mergeCell ref="DO32:DY32"/>
    <mergeCell ref="E32:J32"/>
    <mergeCell ref="E24:DB24"/>
    <mergeCell ref="E25:BL25"/>
    <mergeCell ref="E26:BL26"/>
    <mergeCell ref="E29:J30"/>
    <mergeCell ref="K29:Q30"/>
    <mergeCell ref="R29:V30"/>
    <mergeCell ref="W29:AF30"/>
    <mergeCell ref="CC29:CK30"/>
    <mergeCell ref="CL29:CP30"/>
    <mergeCell ref="CQ29:CU30"/>
    <mergeCell ref="CV29:DN30"/>
    <mergeCell ref="C13:D13"/>
    <mergeCell ref="E13:EW13"/>
    <mergeCell ref="E23:CO23"/>
    <mergeCell ref="C14:D14"/>
    <mergeCell ref="E14:EW14"/>
    <mergeCell ref="C15:D16"/>
    <mergeCell ref="E15:EW16"/>
    <mergeCell ref="C17:D17"/>
    <mergeCell ref="E17:EW17"/>
    <mergeCell ref="C18:D18"/>
    <mergeCell ref="C19:D20"/>
    <mergeCell ref="E19:EW20"/>
    <mergeCell ref="C22:D22"/>
    <mergeCell ref="E22:AD22"/>
    <mergeCell ref="C9:D9"/>
    <mergeCell ref="E9:EF9"/>
    <mergeCell ref="C11:D11"/>
    <mergeCell ref="E11:EW11"/>
    <mergeCell ref="C12:D12"/>
    <mergeCell ref="E12:EW12"/>
    <mergeCell ref="C2:D3"/>
    <mergeCell ref="E2:EW3"/>
    <mergeCell ref="C4:D4"/>
    <mergeCell ref="E4:EW4"/>
    <mergeCell ref="CE35:FF35"/>
    <mergeCell ref="C10:D10"/>
    <mergeCell ref="E10:EW10"/>
    <mergeCell ref="C5:D5"/>
    <mergeCell ref="E5:EW5"/>
    <mergeCell ref="C6:D6"/>
    <mergeCell ref="E6:DM6"/>
    <mergeCell ref="C7:D7"/>
    <mergeCell ref="E7:DM7"/>
    <mergeCell ref="C8:D8"/>
    <mergeCell ref="E8:DM8"/>
    <mergeCell ref="EK8:EN9"/>
  </mergeCells>
  <phoneticPr fontId="3"/>
  <printOptions horizontalCentered="1"/>
  <pageMargins left="1.6929133858267718" right="0.31496062992125984" top="0.55118110236220474" bottom="0.55118110236220474" header="0.31496062992125984" footer="0.31496062992125984"/>
  <pageSetup paperSize="8"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1号(表）</vt:lpstr>
      <vt:lpstr>1号 (裏)</vt:lpstr>
      <vt:lpstr>'1号 (裏)'!Print_Area</vt:lpstr>
      <vt:lpstr>'1号(表）'!Print_Area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ENSINKI2404</dc:creator>
  <cp:lastModifiedBy>ENSINKI2404</cp:lastModifiedBy>
  <cp:lastPrinted>2024-06-17T06:45:48Z</cp:lastPrinted>
  <dcterms:created xsi:type="dcterms:W3CDTF">2024-05-08T07:01:21Z</dcterms:created>
  <dcterms:modified xsi:type="dcterms:W3CDTF">2024-06-17T06:45:51Z</dcterms:modified>
</cp:coreProperties>
</file>